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1ER TRIMESTRE 2025\"/>
    </mc:Choice>
  </mc:AlternateContent>
  <xr:revisionPtr revIDLastSave="0" documentId="13_ncr:1_{FBDE9DE1-9D79-4B26-A379-8A6611D33C7B}" xr6:coauthVersionLast="47" xr6:coauthVersionMax="47" xr10:uidLastSave="{00000000-0000-0000-0000-000000000000}"/>
  <bookViews>
    <workbookView xWindow="-120" yWindow="-120" windowWidth="29040" windowHeight="15720" activeTab="1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E6" i="2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30" i="8"/>
  <c r="D30" i="8"/>
  <c r="E30" i="8"/>
  <c r="F30" i="8"/>
  <c r="F40" i="8" s="1"/>
  <c r="G30" i="8"/>
  <c r="B30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3" i="7"/>
  <c r="G54" i="7"/>
  <c r="G55" i="7"/>
  <c r="G56" i="7"/>
  <c r="G57" i="7"/>
  <c r="G40" i="7"/>
  <c r="G41" i="7"/>
  <c r="G44" i="7"/>
  <c r="G45" i="7"/>
  <c r="G46" i="7"/>
  <c r="G47" i="7"/>
  <c r="G39" i="7"/>
  <c r="G28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E40" i="8"/>
  <c r="C9" i="7"/>
  <c r="E79" i="2"/>
  <c r="E81" i="2" s="1"/>
  <c r="F47" i="2"/>
  <c r="F59" i="2" s="1"/>
  <c r="F81" i="2" s="1"/>
  <c r="K20" i="4"/>
  <c r="E20" i="4"/>
  <c r="I20" i="4"/>
  <c r="C43" i="9"/>
  <c r="B43" i="9"/>
  <c r="D9" i="9"/>
  <c r="E9" i="9"/>
  <c r="G9" i="9"/>
  <c r="B9" i="9"/>
  <c r="D43" i="9"/>
  <c r="E43" i="9"/>
  <c r="G43" i="9"/>
  <c r="B40" i="8"/>
  <c r="D40" i="8"/>
  <c r="C40" i="8"/>
  <c r="G40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G77" i="9"/>
  <c r="E77" i="9"/>
  <c r="D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<sst xmlns="http://schemas.openxmlformats.org/spreadsheetml/2006/main" count="830" uniqueCount="586">
  <si>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</si>
  <si>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</si>
  <si>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</si>
  <si>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</si>
  <si>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</si>
  <si>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</si>
  <si>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</si>
  <si>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</si>
  <si>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</si>
  <si>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</si>
  <si>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</si>
  <si>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</si>
  <si>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</si>
  <si>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</si>
  <si>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</si>
  <si>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</si>
  <si>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</si>
  <si>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</si>
  <si>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</si>
  <si>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</si>
  <si>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</si>
  <si>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</si>
  <si>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</si>
  <si>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</si>
  <si>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</si>
  <si>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</si>
  <si>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</si>
  <si>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</si>
  <si>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</si>
  <si>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</si>
  <si>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</si>
  <si>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</si>
  <si>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</si>
  <si>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</si>
  <si>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</si>
  <si>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</si>
  <si>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</si>
  <si>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</si>
  <si>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</si>
  <si>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</si>
  <si>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</si>
  <si>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</si>
  <si>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</si>
  <si>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</si>
  <si>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</si>
  <si>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</si>
  <si>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</si>
  <si>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</si>
  <si>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</si>
  <si>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</si>
  <si>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</si>
  <si>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</si>
  <si>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</si>
  <si>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</si>
  <si>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</si>
  <si>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</si>
  <si>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</si>
  <si>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</si>
  <si>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</si>
  <si>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</si>
  <si>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</si>
  <si>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</si>
  <si>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</si>
  <si>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</si>
  <si>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</si>
  <si>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</si>
  <si>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</si>
  <si>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</si>
  <si>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</si>
  <si>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</si>
  <si>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</si>
  <si>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</si>
  <si>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</si>
  <si>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</si>
  <si>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</si>
  <si>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</si>
  <si>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</si>
  <si>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</si>
  <si>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</si>
  <si>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</si>
  <si>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</si>
  <si>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</si>
  <si>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</si>
  <si>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</si>
  <si>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</si>
  <si>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</si>
  <si>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</si>
  <si>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</si>
  <si>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</si>
  <si>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</si>
  <si>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</si>
  <si>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</si>
  <si>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</si>
  <si>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</si>
  <si>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</si>
  <si>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</si>
  <si>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</si>
  <si>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</si>
  <si>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</si>
  <si>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</si>
  <si>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</si>
  <si>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</si>
  <si>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</si>
  <si>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</si>
  <si>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</si>
  <si>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</si>
  <si>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</si>
  <si>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</si>
  <si>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</si>
  <si>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</si>
  <si>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</si>
  <si>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</si>
  <si>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</si>
  <si>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</si>
  <si>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</si>
  <si>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</si>
  <si>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</si>
  <si>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</si>
  <si>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</si>
  <si>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</si>
  <si>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</si>
  <si>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</si>
  <si>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</si>
  <si>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</si>
  <si>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</si>
  <si>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</si>
  <si>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</si>
  <si>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</si>
  <si>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</si>
  <si>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</si>
  <si>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</si>
  <si>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</si>
  <si>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</si>
  <si>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</si>
  <si>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</si>
  <si>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</si>
  <si>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</si>
  <si>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</si>
  <si>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</si>
  <si>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</si>
  <si>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</si>
  <si>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</si>
  <si>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</si>
  <si>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</si>
  <si>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</si>
  <si>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</si>
  <si>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</si>
  <si>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</si>
  <si>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</si>
  <si>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</si>
  <si>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</si>
  <si>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</si>
  <si>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</si>
  <si>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</si>
  <si>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</si>
  <si>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</si>
  <si>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</si>
  <si>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</si>
  <si>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</si>
  <si>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</si>
  <si>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</si>
  <si>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</si>
  <si>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</si>
  <si>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</si>
  <si>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</si>
  <si>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</si>
  <si>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</si>
  <si>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</si>
  <si>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</si>
  <si>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</si>
  <si>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</si>
  <si>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</si>
  <si>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</si>
  <si>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</si>
  <si>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</si>
  <si>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</si>
  <si>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</si>
  <si>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</si>
  <si>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</si>
  <si>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</si>
  <si>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</si>
  <si>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</si>
  <si>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</si>
  <si>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</si>
  <si>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</si>
  <si>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</si>
  <si>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</si>
  <si>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</si>
  <si>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</si>
  <si>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</si>
  <si>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</si>
  <si>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</si>
  <si>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</si>
  <si>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</si>
  <si>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</si>
  <si>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</si>
  <si>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</si>
  <si>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</si>
  <si>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</si>
  <si>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</si>
  <si>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</si>
  <si>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</si>
  <si>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</si>
  <si>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</si>
  <si>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</si>
  <si>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</si>
  <si>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</si>
  <si>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</si>
  <si>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</si>
  <si>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</si>
  <si>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</si>
  <si>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</si>
  <si>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</si>
  <si>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</si>
  <si>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</si>
  <si>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</si>
  <si>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</si>
  <si>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</si>
  <si>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</si>
  <si>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</si>
  <si>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</si>
  <si>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</si>
  <si>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</si>
  <si>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</si>
  <si>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</si>
  <si>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</si>
  <si>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</si>
  <si>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</si>
  <si>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</si>
  <si>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</si>
  <si>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</si>
  <si>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</si>
  <si>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</si>
  <si>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</si>
  <si>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</si>
  <si>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</si>
  <si>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</si>
  <si>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</si>
  <si>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</si>
  <si>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</si>
  <si>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</si>
  <si>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</si>
  <si>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</si>
  <si>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</si>
  <si>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</si>
  <si>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</si>
  <si>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</si>
  <si>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</si>
  <si>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</si>
  <si>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</si>
  <si>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</si>
  <si>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</si>
  <si>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</si>
  <si>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</si>
  <si>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</si>
  <si>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</si>
  <si>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</si>
  <si>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</si>
  <si>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</si>
  <si>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</si>
  <si>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</si>
  <si>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</si>
  <si>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</si>
  <si>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</si>
  <si>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</si>
  <si>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</si>
  <si>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</si>
  <si>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</si>
  <si>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</si>
  <si>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</si>
  <si>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</si>
  <si>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</si>
  <si>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</si>
  <si>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</si>
  <si>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</si>
  <si>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</si>
  <si>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</si>
  <si>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</si>
  <si>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</si>
  <si>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</si>
  <si>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</si>
  <si>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</si>
  <si>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</si>
  <si>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</si>
  <si>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</si>
  <si>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</si>
  <si>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</si>
  <si>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</si>
  <si>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</si>
  <si>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</si>
  <si>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</si>
  <si>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</si>
  <si>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</si>
  <si>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</si>
  <si>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</si>
  <si>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</si>
  <si>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</si>
  <si>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</si>
  <si>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</si>
  <si>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</si>
  <si>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</si>
  <si>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</si>
  <si>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</si>
  <si>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</si>
  <si>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</si>
  <si>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</si>
  <si>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</si>
  <si>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</si>
  <si>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</si>
  <si>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</si>
  <si>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</si>
  <si>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</si>
  <si>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</si>
  <si>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</si>
  <si>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</si>
  <si>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</si>
  <si>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</si>
  <si>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</si>
  <si>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</si>
  <si>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</si>
  <si>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</si>
  <si>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</si>
  <si>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</si>
  <si>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</si>
  <si>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</si>
  <si>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</si>
  <si>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</si>
  <si>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</si>
  <si>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</si>
  <si>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</si>
  <si>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</si>
  <si>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</si>
  <si>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</si>
  <si>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</si>
  <si>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</si>
  <si>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</si>
  <si>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</si>
  <si>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</si>
  <si>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</si>
  <si>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</si>
  <si>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</si>
  <si>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</si>
  <si>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</si>
  <si>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</si>
  <si>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</si>
  <si>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</si>
  <si>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</si>
  <si>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</si>
  <si>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</si>
  <si>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</si>
  <si>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</si>
  <si>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</si>
  <si>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</si>
  <si>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</si>
  <si>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</si>
  <si>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</si>
  <si>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</si>
  <si>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</si>
  <si>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</si>
  <si>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</si>
  <si>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</si>
  <si>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</si>
  <si>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</si>
  <si>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</si>
  <si>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</si>
  <si>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</si>
  <si>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</si>
  <si>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</si>
  <si>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</si>
  <si>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</si>
  <si>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</si>
  <si>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</si>
  <si>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</si>
  <si>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</si>
  <si>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</si>
  <si>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</si>
  <si>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</si>
  <si>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</si>
  <si>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</si>
  <si>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</si>
  <si>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</si>
  <si>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</si>
  <si>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</si>
  <si>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</si>
  <si>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</si>
  <si>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</si>
  <si>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</si>
  <si>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</si>
  <si>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</si>
  <si>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</si>
  <si>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</si>
  <si>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</si>
  <si>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</si>
  <si>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</si>
  <si>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</si>
  <si>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</si>
  <si>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</si>
  <si>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</si>
  <si>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</si>
  <si>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</si>
  <si>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</si>
  <si>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</si>
  <si>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</si>
  <si>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</si>
  <si>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</si>
  <si>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</si>
  <si>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</si>
  <si>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</si>
  <si>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</si>
  <si>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</si>
  <si>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</si>
  <si>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</si>
  <si>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</si>
  <si>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</si>
  <si>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</si>
  <si>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</si>
  <si>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</si>
  <si>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</si>
  <si>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</si>
  <si>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</si>
  <si>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</si>
  <si>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</si>
  <si>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</si>
  <si>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</si>
  <si>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</si>
  <si>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</si>
  <si>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</si>
  <si>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</si>
  <si>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</si>
  <si>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</si>
  <si>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</si>
  <si>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</si>
  <si>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</si>
  <si>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</si>
  <si>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</si>
  <si>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</si>
  <si>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</si>
  <si>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</si>
  <si>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</si>
  <si>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</si>
  <si>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</si>
  <si>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</si>
  <si>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</si>
  <si>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</si>
  <si>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</si>
  <si>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</si>
  <si>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</si>
  <si>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</si>
  <si>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</si>
  <si>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</si>
  <si>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</si>
  <si>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</si>
  <si>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</si>
  <si>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</si>
  <si>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</si>
  <si>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</si>
  <si>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</si>
  <si>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</si>
  <si>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</si>
  <si>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</si>
  <si>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</si>
  <si>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</si>
  <si>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</si>
  <si>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</si>
  <si>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</si>
  <si>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</si>
  <si>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</si>
  <si>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</si>
  <si>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</si>
  <si>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</si>
  <si>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</si>
  <si>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</si>
  <si>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</si>
  <si>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</si>
  <si>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</si>
  <si>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</si>
  <si>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</si>
  <si>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</si>
  <si>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</si>
  <si>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</si>
  <si>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</si>
  <si>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</si>
  <si>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</si>
  <si>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</si>
  <si>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</si>
  <si>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</si>
  <si>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</si>
  <si>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</si>
  <si>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</si>
  <si>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</si>
  <si>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</si>
  <si>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</si>
  <si>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</si>
  <si>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</si>
  <si>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</si>
  <si>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</si>
  <si>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</si>
  <si>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</si>
  <si>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</si>
  <si>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</si>
  <si>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</si>
  <si>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</si>
  <si>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</si>
  <si>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</si>
  <si>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</si>
  <si>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</si>
  <si>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</si>
  <si>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</si>
  <si>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</si>
  <si>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</si>
  <si>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</si>
  <si>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</si>
  <si>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</si>
  <si>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</si>
  <si>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</si>
  <si>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</si>
  <si>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</si>
  <si>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</si>
  <si>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</si>
  <si>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</si>
  <si>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</si>
  <si>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</si>
  <si>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</si>
  <si>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</si>
  <si>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</si>
  <si>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</si>
  <si>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</si>
  <si>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</si>
  <si>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</si>
  <si>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</si>
  <si>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</si>
  <si>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</si>
  <si>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</si>
  <si>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</si>
  <si>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</si>
  <si>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</si>
  <si>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</si>
  <si>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</si>
  <si>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</si>
  <si>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</si>
  <si>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</si>
  <si>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</si>
  <si>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</si>
  <si>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</si>
  <si>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</si>
  <si>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</si>
  <si>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</si>
  <si>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</si>
  <si>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</si>
  <si>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</si>
  <si>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</si>
  <si>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</si>
  <si>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</si>
  <si>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</si>
  <si>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</si>
  <si>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</si>
  <si>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</si>
  <si>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</si>
  <si>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</si>
  <si>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</si>
  <si>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</si>
  <si>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</si>
  <si>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</si>
  <si>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</si>
  <si>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</si>
  <si>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</si>
  <si>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MUNICIPAL PARA EL DESARRROLLO INTEGRAL DE LA FAMILIA DE SAN FELIPE GUANAJUATO, Gobierno del Estado de Guanajuato (a)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</si>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</sst>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3" fontId="1" fillId="0" borderId="14" xfId="42" applyNumberFormat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Protection="1"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3" fontId="1" fillId="0" borderId="14" xfId="42" applyNumberFormat="1" applyFont="1" applyFill="1" applyBorder="1" applyProtection="1"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" fillId="3" borderId="14" xfId="1" applyFont="1" applyFill="1" applyBorder="1" applyAlignment="1" applyProtection="1">
      <alignment vertical="center"/>
      <protection locked="0"/>
    </xf>
    <xf numFmtId="43" fontId="0" fillId="3" borderId="14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3">
    <cellStyle name="Millares" xfId="1" builtinId="3"/>
    <cellStyle name="Millares 10" xfId="24" xr:uid="{99A730CF-0B7C-464C-A036-F2D10BA9072E}"/>
    <cellStyle name="Millares 10 2 2" xfId="13" xr:uid="{D6CEBAFD-068C-440E-B62B-FC6E5EF277FF}"/>
    <cellStyle name="Millares 10 2 2 2" xfId="34" xr:uid="{070B9B0E-1F36-4EFD-B472-2C1820C8398F}"/>
    <cellStyle name="Millares 11" xfId="10" xr:uid="{FCEF2059-CEBF-4AFC-B88C-D31EFA0CCCDF}"/>
    <cellStyle name="Millares 11 2" xfId="31" xr:uid="{7B680E97-E3DA-4589-B891-BF5D2E3A3B96}"/>
    <cellStyle name="Millares 12" xfId="5" xr:uid="{99851EFD-96B5-4D25-AD3E-5527643FADC7}"/>
    <cellStyle name="Millares 12 2" xfId="26" xr:uid="{D0CC3509-8F86-4F35-BFD9-B2E961366535}"/>
    <cellStyle name="Millares 13" xfId="4" xr:uid="{BA42CB08-9AF3-4F93-81E8-F91834FEB2EC}"/>
    <cellStyle name="Millares 14" xfId="42" xr:uid="{71AC1490-17E8-4362-AE87-333FB5278592}"/>
    <cellStyle name="Millares 15" xfId="7" xr:uid="{6197A840-FB14-4A4F-94B0-A7B9EF71EDD1}"/>
    <cellStyle name="Millares 15 2" xfId="28" xr:uid="{2699ECAA-7337-4D41-8384-F1BD527A9BAF}"/>
    <cellStyle name="Millares 16" xfId="8" xr:uid="{A3EBD8C7-F8BD-412A-9656-EA0A5ED76BE5}"/>
    <cellStyle name="Millares 16 2" xfId="29" xr:uid="{FF65FCC6-D935-499E-B94A-B4EB1797CAC3}"/>
    <cellStyle name="Millares 17" xfId="11" xr:uid="{8213A910-D079-4AA8-85B4-3791F3B53F92}"/>
    <cellStyle name="Millares 17 2" xfId="32" xr:uid="{D080936C-AFC1-4259-8123-38EF3E621D56}"/>
    <cellStyle name="Millares 18" xfId="6" xr:uid="{B3FFEFF5-B4C6-4D03-B488-718EEF0441B5}"/>
    <cellStyle name="Millares 18 2" xfId="27" xr:uid="{E0DD88D2-1FC8-420D-90A0-B22CD33DBA68}"/>
    <cellStyle name="Millares 19" xfId="9" xr:uid="{44E67CF6-51C4-43B9-AB80-F3F3D5A26D51}"/>
    <cellStyle name="Millares 19 2" xfId="30" xr:uid="{D045572E-8452-4A2E-A42E-518806B197B7}"/>
    <cellStyle name="Millares 2" xfId="14" xr:uid="{C0C24102-953C-4987-A003-1EB3A2912AD3}"/>
    <cellStyle name="Millares 2 2" xfId="35" xr:uid="{1F173B43-5B12-461E-8CCF-4D65A9CCD95E}"/>
    <cellStyle name="Millares 20" xfId="12" xr:uid="{B361F556-F048-43D7-89EB-EEE58312514C}"/>
    <cellStyle name="Millares 20 2" xfId="33" xr:uid="{1C226FF1-A098-42FF-B0BA-ADE012811D69}"/>
    <cellStyle name="Millares 3" xfId="17" xr:uid="{8C86EF75-C858-4425-91F7-02D95CE3CA05}"/>
    <cellStyle name="Millares 3 2" xfId="36" xr:uid="{86E00D86-C85C-4748-842A-7B9DB0533CF8}"/>
    <cellStyle name="Millares 4" xfId="18" xr:uid="{3E4C4757-42DE-4814-BC16-24E0B1062390}"/>
    <cellStyle name="Millares 4 2" xfId="37" xr:uid="{F6701622-2A3F-48C7-A46D-30E860FA7C5C}"/>
    <cellStyle name="Millares 5" xfId="19" xr:uid="{67E506E0-D685-4BC4-8C9E-436D84CB1E19}"/>
    <cellStyle name="Millares 5 2" xfId="38" xr:uid="{3F8601CA-FF41-4189-BE3B-940044869C61}"/>
    <cellStyle name="Millares 6" xfId="20" xr:uid="{81DADBD1-CDE9-4EA7-8BFB-CC9AD7F6F3FC}"/>
    <cellStyle name="Millares 6 2" xfId="39" xr:uid="{7180CC9E-8EBF-4317-A7CB-2F223712754A}"/>
    <cellStyle name="Millares 7" xfId="21" xr:uid="{F28D4ABC-2092-47C9-B2A7-EB1192035DFC}"/>
    <cellStyle name="Millares 7 2" xfId="40" xr:uid="{F85A63F1-2374-4BF9-B181-4F53982219AD}"/>
    <cellStyle name="Millares 8" xfId="22" xr:uid="{CB15ADE0-8975-4260-BA66-88A40374C0E2}"/>
    <cellStyle name="Millares 8 2" xfId="41" xr:uid="{B556DE78-3B80-4232-9BD0-95B927CB335E}"/>
    <cellStyle name="Millares 9" xfId="23" xr:uid="{67DE4310-713F-4FFB-8484-6F39BEEDCD9D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16" xr:uid="{6C8B5BAC-FEEA-47AA-AA25-5D58F008D2F5}"/>
    <cellStyle name="Normal 2 4" xfId="25" xr:uid="{DE76A068-1DC9-40B4-B348-8BDA9ECE6781}"/>
    <cellStyle name="Normal 3" xfId="15" xr:uid="{CCDF81A1-C382-41BC-961A-9B8095CDE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3" zoomScaleNormal="100" workbookViewId="0">
      <selection activeCell="D21" sqref="D2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55" t="s">
        <v>0</v>
      </c>
      <c r="B1" s="156"/>
      <c r="C1" s="156"/>
      <c r="D1" s="156"/>
      <c r="E1" s="156"/>
      <c r="F1" s="157"/>
    </row>
    <row r="2" spans="1:6" ht="15" customHeight="1" x14ac:dyDescent="0.25">
      <c r="A2" s="158" t="s">
        <v>566</v>
      </c>
      <c r="B2" s="159"/>
      <c r="C2" s="159"/>
      <c r="D2" s="159"/>
      <c r="E2" s="159"/>
      <c r="F2" s="160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5520456.25</v>
      </c>
      <c r="C9" s="47">
        <f>SUM(C10:C16)</f>
        <v>4970788.01</v>
      </c>
      <c r="D9" s="46" t="s">
        <v>13</v>
      </c>
      <c r="E9" s="47">
        <f>SUM(E10:E18)</f>
        <v>4583702.8</v>
      </c>
      <c r="F9" s="47">
        <f>SUM(F10:F18)</f>
        <v>4914310.3100000005</v>
      </c>
    </row>
    <row r="10" spans="1:6" x14ac:dyDescent="0.25">
      <c r="A10" s="48" t="s">
        <v>14</v>
      </c>
      <c r="B10" s="47">
        <v>0</v>
      </c>
      <c r="C10" s="47">
        <v>0</v>
      </c>
      <c r="D10" s="48" t="s">
        <v>15</v>
      </c>
      <c r="E10" s="140">
        <v>2770373.22</v>
      </c>
      <c r="F10" s="140">
        <v>3215137.44</v>
      </c>
    </row>
    <row r="11" spans="1:6" x14ac:dyDescent="0.25">
      <c r="A11" s="48" t="s">
        <v>16</v>
      </c>
      <c r="B11" s="140">
        <v>5520456.25</v>
      </c>
      <c r="C11" s="140">
        <v>4970788.01</v>
      </c>
      <c r="D11" s="48" t="s">
        <v>17</v>
      </c>
      <c r="E11" s="140">
        <v>1267712.29</v>
      </c>
      <c r="F11" s="140">
        <v>1143638.29</v>
      </c>
    </row>
    <row r="12" spans="1:6" x14ac:dyDescent="0.25">
      <c r="A12" s="48" t="s">
        <v>18</v>
      </c>
      <c r="B12" s="47">
        <v>0</v>
      </c>
      <c r="C12" s="47">
        <v>0</v>
      </c>
      <c r="D12" s="48" t="s">
        <v>19</v>
      </c>
      <c r="E12" s="47">
        <v>0</v>
      </c>
      <c r="F12" s="47">
        <v>0</v>
      </c>
    </row>
    <row r="13" spans="1:6" x14ac:dyDescent="0.25">
      <c r="A13" s="48" t="s">
        <v>20</v>
      </c>
      <c r="B13" s="47">
        <v>0</v>
      </c>
      <c r="C13" s="47">
        <v>0</v>
      </c>
      <c r="D13" s="48" t="s">
        <v>21</v>
      </c>
      <c r="E13" s="47">
        <v>0</v>
      </c>
      <c r="F13" s="47">
        <v>0</v>
      </c>
    </row>
    <row r="14" spans="1:6" x14ac:dyDescent="0.25">
      <c r="A14" s="48" t="s">
        <v>22</v>
      </c>
      <c r="B14" s="47">
        <v>0</v>
      </c>
      <c r="C14" s="47">
        <v>0</v>
      </c>
      <c r="D14" s="48" t="s">
        <v>23</v>
      </c>
      <c r="E14" s="47">
        <v>0</v>
      </c>
      <c r="F14" s="47">
        <v>0</v>
      </c>
    </row>
    <row r="15" spans="1:6" x14ac:dyDescent="0.25">
      <c r="A15" s="48" t="s">
        <v>24</v>
      </c>
      <c r="B15" s="47">
        <v>0</v>
      </c>
      <c r="C15" s="47">
        <v>0</v>
      </c>
      <c r="D15" s="48" t="s">
        <v>25</v>
      </c>
      <c r="E15" s="140">
        <v>100000</v>
      </c>
      <c r="F15" s="140">
        <v>100000</v>
      </c>
    </row>
    <row r="16" spans="1:6" x14ac:dyDescent="0.25">
      <c r="A16" s="48" t="s">
        <v>26</v>
      </c>
      <c r="B16" s="47">
        <v>0</v>
      </c>
      <c r="C16" s="47">
        <v>0</v>
      </c>
      <c r="D16" s="48" t="s">
        <v>27</v>
      </c>
      <c r="E16" s="140">
        <v>478079</v>
      </c>
      <c r="F16" s="140">
        <v>434304.29</v>
      </c>
    </row>
    <row r="17" spans="1:6" x14ac:dyDescent="0.25">
      <c r="A17" s="46" t="s">
        <v>28</v>
      </c>
      <c r="B17" s="47">
        <f>SUM(B18:B24)</f>
        <v>1562217.9400000002</v>
      </c>
      <c r="C17" s="47">
        <f>SUM(C18:C24)</f>
        <v>1413261.9400000002</v>
      </c>
      <c r="D17" s="48" t="s">
        <v>29</v>
      </c>
      <c r="E17" s="140">
        <v>0</v>
      </c>
      <c r="F17" s="140">
        <v>0</v>
      </c>
    </row>
    <row r="18" spans="1:6" x14ac:dyDescent="0.25">
      <c r="A18" s="48" t="s">
        <v>30</v>
      </c>
      <c r="B18" s="47">
        <v>0</v>
      </c>
      <c r="C18" s="47">
        <v>0</v>
      </c>
      <c r="D18" s="48" t="s">
        <v>31</v>
      </c>
      <c r="E18" s="140">
        <v>-32461.71</v>
      </c>
      <c r="F18" s="140">
        <v>21230.29</v>
      </c>
    </row>
    <row r="19" spans="1:6" x14ac:dyDescent="0.25">
      <c r="A19" s="48" t="s">
        <v>32</v>
      </c>
      <c r="B19" s="140">
        <v>4681.5</v>
      </c>
      <c r="C19" s="140">
        <v>4681.5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140">
        <v>1893.87</v>
      </c>
      <c r="C20" s="140">
        <v>1270.8699999999999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142">
        <v>0</v>
      </c>
      <c r="C21" s="142">
        <v>0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140">
        <v>10000</v>
      </c>
      <c r="C22" s="142">
        <v>0</v>
      </c>
      <c r="D22" s="48" t="s">
        <v>39</v>
      </c>
      <c r="E22" s="47">
        <v>0</v>
      </c>
      <c r="F22" s="47">
        <v>0</v>
      </c>
    </row>
    <row r="23" spans="1:6" x14ac:dyDescent="0.25">
      <c r="A23" s="48" t="s">
        <v>40</v>
      </c>
      <c r="B23" s="142">
        <v>0</v>
      </c>
      <c r="C23" s="142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140">
        <v>1545642.57</v>
      </c>
      <c r="C24" s="140">
        <v>1407309.57</v>
      </c>
      <c r="D24" s="48" t="s">
        <v>43</v>
      </c>
      <c r="E24" s="47">
        <v>0</v>
      </c>
      <c r="F24" s="47">
        <v>0</v>
      </c>
    </row>
    <row r="25" spans="1:6" x14ac:dyDescent="0.25">
      <c r="A25" s="46" t="s">
        <v>44</v>
      </c>
      <c r="B25" s="47">
        <f>SUM(B26:B30)</f>
        <v>0</v>
      </c>
      <c r="C25" s="47">
        <f>SUM(C26:C30)</f>
        <v>0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47">
        <v>0</v>
      </c>
      <c r="C26" s="47">
        <v>0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47">
        <v>0</v>
      </c>
      <c r="C27" s="47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47">
        <v>0</v>
      </c>
      <c r="C29" s="47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140">
        <v>692269.4</v>
      </c>
      <c r="C37" s="140">
        <v>844797.4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0</v>
      </c>
      <c r="C38" s="47">
        <f>SUM(C39:C40)</f>
        <v>0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0</v>
      </c>
      <c r="C41" s="47">
        <f>SUM(C42:C45)</f>
        <v>0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47">
        <v>0</v>
      </c>
      <c r="C42" s="47">
        <v>0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7774943.5900000008</v>
      </c>
      <c r="C47" s="4">
        <f>C9+C17+C25+C31+C37+C38+C41</f>
        <v>7228847.3500000006</v>
      </c>
      <c r="D47" s="2" t="s">
        <v>87</v>
      </c>
      <c r="E47" s="4">
        <f>E9+E19+E23+E26+E27+E31+E38+E42</f>
        <v>4583702.8</v>
      </c>
      <c r="F47" s="4">
        <f>F9+F19+F23+F26+F27+F31+F38+F42</f>
        <v>4914310.3100000005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 x14ac:dyDescent="0.25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140">
        <v>6741995.5300000003</v>
      </c>
      <c r="C52" s="140">
        <v>6741995.5300000003</v>
      </c>
      <c r="D52" s="46" t="s">
        <v>95</v>
      </c>
      <c r="E52" s="47">
        <v>0</v>
      </c>
      <c r="F52" s="47">
        <v>0</v>
      </c>
    </row>
    <row r="53" spans="1:6" x14ac:dyDescent="0.25">
      <c r="A53" s="46" t="s">
        <v>96</v>
      </c>
      <c r="B53" s="140">
        <v>3657604.7</v>
      </c>
      <c r="C53" s="140">
        <v>3407604.7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140">
        <v>89749.2</v>
      </c>
      <c r="C54" s="140">
        <v>89749.2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140">
        <v>-2878650.73</v>
      </c>
      <c r="C55" s="140">
        <v>-2878650.73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4583702.8</v>
      </c>
      <c r="F59" s="4">
        <f>F47+F57</f>
        <v>4914310.3100000005</v>
      </c>
    </row>
    <row r="60" spans="1:6" x14ac:dyDescent="0.25">
      <c r="A60" s="3" t="s">
        <v>107</v>
      </c>
      <c r="B60" s="4">
        <f>SUM(B50:B58)</f>
        <v>7610698.6999999993</v>
      </c>
      <c r="C60" s="4">
        <f>SUM(C50:C58)</f>
        <v>7360698.6999999993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15385642.289999999</v>
      </c>
      <c r="C62" s="4">
        <f>SUM(C47+C60)</f>
        <v>14589546.050000001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2366203.4299999997</v>
      </c>
      <c r="F63" s="47">
        <f>SUM(F64:F66)</f>
        <v>2366203.4299999997</v>
      </c>
    </row>
    <row r="64" spans="1:6" x14ac:dyDescent="0.25">
      <c r="A64" s="45"/>
      <c r="B64" s="45"/>
      <c r="C64" s="45"/>
      <c r="D64" s="46" t="s">
        <v>111</v>
      </c>
      <c r="E64" s="140">
        <v>2366203.42</v>
      </c>
      <c r="F64" s="140">
        <v>2366203.42</v>
      </c>
    </row>
    <row r="65" spans="1:6" x14ac:dyDescent="0.25">
      <c r="A65" s="45"/>
      <c r="B65" s="45"/>
      <c r="C65" s="45"/>
      <c r="D65" s="50" t="s">
        <v>112</v>
      </c>
      <c r="E65" s="140">
        <v>0.01</v>
      </c>
      <c r="F65" s="140">
        <v>0.01</v>
      </c>
    </row>
    <row r="66" spans="1:6" x14ac:dyDescent="0.25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8435736.0599999987</v>
      </c>
      <c r="F68" s="47">
        <f>SUM(F69:F73)</f>
        <v>7309032.3100000005</v>
      </c>
    </row>
    <row r="69" spans="1:6" x14ac:dyDescent="0.25">
      <c r="A69" s="53"/>
      <c r="B69" s="45"/>
      <c r="C69" s="45"/>
      <c r="D69" s="46" t="s">
        <v>115</v>
      </c>
      <c r="E69" s="140">
        <v>1126703.75</v>
      </c>
      <c r="F69" s="140">
        <v>219110.33</v>
      </c>
    </row>
    <row r="70" spans="1:6" x14ac:dyDescent="0.25">
      <c r="A70" s="53"/>
      <c r="B70" s="45"/>
      <c r="C70" s="45"/>
      <c r="D70" s="46" t="s">
        <v>116</v>
      </c>
      <c r="E70" s="140">
        <v>7309032.3099999996</v>
      </c>
      <c r="F70" s="140">
        <v>7089921.9800000004</v>
      </c>
    </row>
    <row r="71" spans="1:6" x14ac:dyDescent="0.25">
      <c r="A71" s="53"/>
      <c r="B71" s="45"/>
      <c r="C71" s="45"/>
      <c r="D71" s="46" t="s">
        <v>117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118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119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10801939.489999998</v>
      </c>
      <c r="F79" s="4">
        <f>F63+F68+F75</f>
        <v>9675235.7400000002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15385642.289999999</v>
      </c>
      <c r="F81" s="4">
        <f>F59+F79</f>
        <v>14589546.050000001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E12:F14 E19:F63 E66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78" t="s">
        <v>455</v>
      </c>
      <c r="B1" s="178"/>
      <c r="C1" s="178"/>
      <c r="D1" s="178"/>
      <c r="E1" s="178"/>
      <c r="F1" s="178"/>
      <c r="G1" s="178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76" t="s">
        <v>481</v>
      </c>
      <c r="B6" s="36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83.25" customHeight="1" x14ac:dyDescent="0.25">
      <c r="A7" s="177"/>
      <c r="B7" s="70" t="s">
        <v>535</v>
      </c>
      <c r="C7" s="177"/>
      <c r="D7" s="177"/>
      <c r="E7" s="177"/>
      <c r="F7" s="177"/>
      <c r="G7" s="177"/>
    </row>
    <row r="8" spans="1:7" ht="30" x14ac:dyDescent="0.25">
      <c r="A8" s="71" t="s">
        <v>482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536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538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540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483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541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542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543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484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544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545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79" t="s">
        <v>467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468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180" t="s">
        <v>546</v>
      </c>
      <c r="B6" s="36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57.75" customHeight="1" x14ac:dyDescent="0.25">
      <c r="A7" s="181"/>
      <c r="B7" s="37" t="s">
        <v>535</v>
      </c>
      <c r="C7" s="177"/>
      <c r="D7" s="177"/>
      <c r="E7" s="177"/>
      <c r="F7" s="177"/>
      <c r="G7" s="17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547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548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470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549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547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548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549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478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79" t="s">
        <v>479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480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83" t="s">
        <v>481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6">
        <f>+F5+1</f>
        <v>2022</v>
      </c>
    </row>
    <row r="6" spans="1:7" ht="32.25" x14ac:dyDescent="0.25">
      <c r="A6" s="166"/>
      <c r="B6" s="185"/>
      <c r="C6" s="185"/>
      <c r="D6" s="185"/>
      <c r="E6" s="185"/>
      <c r="F6" s="185"/>
      <c r="G6" s="37" t="s">
        <v>550</v>
      </c>
    </row>
    <row r="7" spans="1:7" x14ac:dyDescent="0.25">
      <c r="A7" s="62" t="s">
        <v>482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551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552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458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459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554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556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557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483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558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464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484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485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465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561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466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82" t="s">
        <v>562</v>
      </c>
      <c r="B39" s="182"/>
      <c r="C39" s="182"/>
      <c r="D39" s="182"/>
      <c r="E39" s="182"/>
      <c r="F39" s="182"/>
      <c r="G39" s="182"/>
    </row>
    <row r="40" spans="1:7" x14ac:dyDescent="0.25">
      <c r="A40" s="182" t="s">
        <v>563</v>
      </c>
      <c r="B40" s="182"/>
      <c r="C40" s="182"/>
      <c r="D40" s="182"/>
      <c r="E40" s="182"/>
      <c r="F40" s="182"/>
      <c r="G40" s="1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79" t="s">
        <v>486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487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86" t="s">
        <v>546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6">
        <v>2022</v>
      </c>
    </row>
    <row r="6" spans="1:7" ht="48.75" customHeight="1" x14ac:dyDescent="0.25">
      <c r="A6" s="187"/>
      <c r="B6" s="185"/>
      <c r="C6" s="185"/>
      <c r="D6" s="185"/>
      <c r="E6" s="185"/>
      <c r="F6" s="185"/>
      <c r="G6" s="37" t="s">
        <v>564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547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548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549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547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548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549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565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82" t="s">
        <v>562</v>
      </c>
      <c r="B32" s="182"/>
      <c r="C32" s="182"/>
      <c r="D32" s="182"/>
      <c r="E32" s="182"/>
      <c r="F32" s="182"/>
      <c r="G32" s="182"/>
    </row>
    <row r="33" spans="1:7" x14ac:dyDescent="0.25">
      <c r="A33" s="182" t="s">
        <v>563</v>
      </c>
      <c r="B33" s="182"/>
      <c r="C33" s="182"/>
      <c r="D33" s="182"/>
      <c r="E33" s="182"/>
      <c r="F33" s="182"/>
      <c r="G33" s="1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88" t="s">
        <v>488</v>
      </c>
      <c r="B1" s="188"/>
      <c r="C1" s="188"/>
      <c r="D1" s="188"/>
      <c r="E1" s="188"/>
      <c r="F1" s="188"/>
    </row>
    <row r="2" spans="1:6" ht="20.100000000000001" customHeight="1" x14ac:dyDescent="0.25">
      <c r="A2" s="110" t="str">
        <f>'Formato 1'!A2</f>
        <v>SISTEMA MUNICIPAL PARA EL DESARRROLLO INTEGRAL DE LA FAMILIA DE SAN FELIPE GUANAJUATO, Gobierno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489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490</v>
      </c>
      <c r="C4" s="121" t="s">
        <v>491</v>
      </c>
      <c r="D4" s="121" t="s">
        <v>492</v>
      </c>
      <c r="E4" s="121" t="s">
        <v>493</v>
      </c>
      <c r="F4" s="121" t="s">
        <v>494</v>
      </c>
    </row>
    <row r="5" spans="1:6" ht="12.75" customHeight="1" x14ac:dyDescent="0.25">
      <c r="A5" s="18" t="s">
        <v>495</v>
      </c>
      <c r="B5" s="53"/>
      <c r="C5" s="53"/>
      <c r="D5" s="53"/>
      <c r="E5" s="53"/>
      <c r="F5" s="53"/>
    </row>
    <row r="6" spans="1:6" ht="30" x14ac:dyDescent="0.25">
      <c r="A6" s="59" t="s">
        <v>496</v>
      </c>
      <c r="B6" s="60"/>
      <c r="C6" s="60"/>
      <c r="D6" s="60"/>
      <c r="E6" s="60"/>
      <c r="F6" s="60"/>
    </row>
    <row r="7" spans="1:6" ht="15" x14ac:dyDescent="0.25">
      <c r="A7" s="59" t="s">
        <v>497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498</v>
      </c>
      <c r="B9" s="45"/>
      <c r="C9" s="45"/>
      <c r="D9" s="45"/>
      <c r="E9" s="45"/>
      <c r="F9" s="45"/>
    </row>
    <row r="10" spans="1:6" ht="15" x14ac:dyDescent="0.25">
      <c r="A10" s="59" t="s">
        <v>499</v>
      </c>
      <c r="B10" s="60"/>
      <c r="C10" s="60"/>
      <c r="D10" s="60"/>
      <c r="E10" s="60"/>
      <c r="F10" s="60"/>
    </row>
    <row r="11" spans="1:6" ht="15" x14ac:dyDescent="0.25">
      <c r="A11" s="80" t="s">
        <v>500</v>
      </c>
      <c r="B11" s="60"/>
      <c r="C11" s="60"/>
      <c r="D11" s="60"/>
      <c r="E11" s="60"/>
      <c r="F11" s="60"/>
    </row>
    <row r="12" spans="1:6" ht="15" x14ac:dyDescent="0.25">
      <c r="A12" s="80" t="s">
        <v>501</v>
      </c>
      <c r="B12" s="60"/>
      <c r="C12" s="60"/>
      <c r="D12" s="60"/>
      <c r="E12" s="60"/>
      <c r="F12" s="60"/>
    </row>
    <row r="13" spans="1:6" ht="15" x14ac:dyDescent="0.25">
      <c r="A13" s="80" t="s">
        <v>502</v>
      </c>
      <c r="B13" s="60"/>
      <c r="C13" s="60"/>
      <c r="D13" s="60"/>
      <c r="E13" s="60"/>
      <c r="F13" s="60"/>
    </row>
    <row r="14" spans="1:6" ht="15" x14ac:dyDescent="0.25">
      <c r="A14" s="59" t="s">
        <v>503</v>
      </c>
      <c r="B14" s="60"/>
      <c r="C14" s="60"/>
      <c r="D14" s="60"/>
      <c r="E14" s="60"/>
      <c r="F14" s="60"/>
    </row>
    <row r="15" spans="1:6" ht="15" x14ac:dyDescent="0.25">
      <c r="A15" s="80" t="s">
        <v>500</v>
      </c>
      <c r="B15" s="60"/>
      <c r="C15" s="60"/>
      <c r="D15" s="60"/>
      <c r="E15" s="60"/>
      <c r="F15" s="60"/>
    </row>
    <row r="16" spans="1:6" ht="15" x14ac:dyDescent="0.25">
      <c r="A16" s="80" t="s">
        <v>501</v>
      </c>
      <c r="B16" s="60"/>
      <c r="C16" s="60"/>
      <c r="D16" s="60"/>
      <c r="E16" s="60"/>
      <c r="F16" s="60"/>
    </row>
    <row r="17" spans="1:6" ht="15" x14ac:dyDescent="0.25">
      <c r="A17" s="80" t="s">
        <v>502</v>
      </c>
      <c r="B17" s="60"/>
      <c r="C17" s="60"/>
      <c r="D17" s="60"/>
      <c r="E17" s="60"/>
      <c r="F17" s="60"/>
    </row>
    <row r="18" spans="1:6" ht="15" x14ac:dyDescent="0.25">
      <c r="A18" s="59" t="s">
        <v>504</v>
      </c>
      <c r="B18" s="122"/>
      <c r="C18" s="60"/>
      <c r="D18" s="60"/>
      <c r="E18" s="60"/>
      <c r="F18" s="60"/>
    </row>
    <row r="19" spans="1:6" ht="15" x14ac:dyDescent="0.25">
      <c r="A19" s="59" t="s">
        <v>505</v>
      </c>
      <c r="B19" s="60"/>
      <c r="C19" s="60"/>
      <c r="D19" s="60"/>
      <c r="E19" s="60"/>
      <c r="F19" s="60"/>
    </row>
    <row r="20" spans="1:6" ht="30" x14ac:dyDescent="0.25">
      <c r="A20" s="59" t="s">
        <v>506</v>
      </c>
      <c r="B20" s="123"/>
      <c r="C20" s="123"/>
      <c r="D20" s="123"/>
      <c r="E20" s="123"/>
      <c r="F20" s="123"/>
    </row>
    <row r="21" spans="1:6" ht="30" x14ac:dyDescent="0.25">
      <c r="A21" s="59" t="s">
        <v>507</v>
      </c>
      <c r="B21" s="123"/>
      <c r="C21" s="123"/>
      <c r="D21" s="123"/>
      <c r="E21" s="123"/>
      <c r="F21" s="123"/>
    </row>
    <row r="22" spans="1:6" ht="30" x14ac:dyDescent="0.25">
      <c r="A22" s="59" t="s">
        <v>508</v>
      </c>
      <c r="B22" s="123"/>
      <c r="C22" s="123"/>
      <c r="D22" s="123"/>
      <c r="E22" s="123"/>
      <c r="F22" s="123"/>
    </row>
    <row r="23" spans="1:6" ht="15" x14ac:dyDescent="0.25">
      <c r="A23" s="59" t="s">
        <v>509</v>
      </c>
      <c r="B23" s="123"/>
      <c r="C23" s="123"/>
      <c r="D23" s="123"/>
      <c r="E23" s="123"/>
      <c r="F23" s="123"/>
    </row>
    <row r="24" spans="1:6" ht="15" x14ac:dyDescent="0.25">
      <c r="A24" s="59" t="s">
        <v>510</v>
      </c>
      <c r="B24" s="124"/>
      <c r="C24" s="60"/>
      <c r="D24" s="60"/>
      <c r="E24" s="60"/>
      <c r="F24" s="60"/>
    </row>
    <row r="25" spans="1:6" ht="15" x14ac:dyDescent="0.25">
      <c r="A25" s="59" t="s">
        <v>511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512</v>
      </c>
      <c r="B27" s="45"/>
      <c r="C27" s="45"/>
      <c r="D27" s="45"/>
      <c r="E27" s="45"/>
      <c r="F27" s="45"/>
    </row>
    <row r="28" spans="1:6" ht="15" x14ac:dyDescent="0.25">
      <c r="A28" s="59" t="s">
        <v>513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514</v>
      </c>
      <c r="B30" s="45"/>
      <c r="C30" s="45"/>
      <c r="D30" s="45"/>
      <c r="E30" s="45"/>
      <c r="F30" s="45"/>
    </row>
    <row r="31" spans="1:6" ht="15" x14ac:dyDescent="0.25">
      <c r="A31" s="59" t="s">
        <v>499</v>
      </c>
      <c r="B31" s="60"/>
      <c r="C31" s="60"/>
      <c r="D31" s="60"/>
      <c r="E31" s="60"/>
      <c r="F31" s="60"/>
    </row>
    <row r="32" spans="1:6" ht="15" x14ac:dyDescent="0.25">
      <c r="A32" s="59" t="s">
        <v>503</v>
      </c>
      <c r="B32" s="60"/>
      <c r="C32" s="60"/>
      <c r="D32" s="60"/>
      <c r="E32" s="60"/>
      <c r="F32" s="60"/>
    </row>
    <row r="33" spans="1:6" ht="15" x14ac:dyDescent="0.25">
      <c r="A33" s="59" t="s">
        <v>515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516</v>
      </c>
      <c r="B35" s="45"/>
      <c r="C35" s="45"/>
      <c r="D35" s="45"/>
      <c r="E35" s="45"/>
      <c r="F35" s="45"/>
    </row>
    <row r="36" spans="1:6" ht="15" x14ac:dyDescent="0.25">
      <c r="A36" s="59" t="s">
        <v>517</v>
      </c>
      <c r="B36" s="60"/>
      <c r="C36" s="60"/>
      <c r="D36" s="60"/>
      <c r="E36" s="60"/>
      <c r="F36" s="60"/>
    </row>
    <row r="37" spans="1:6" ht="15" x14ac:dyDescent="0.25">
      <c r="A37" s="59" t="s">
        <v>518</v>
      </c>
      <c r="B37" s="60"/>
      <c r="C37" s="60"/>
      <c r="D37" s="60"/>
      <c r="E37" s="60"/>
      <c r="F37" s="60"/>
    </row>
    <row r="38" spans="1:6" ht="15" x14ac:dyDescent="0.25">
      <c r="A38" s="59" t="s">
        <v>519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520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521</v>
      </c>
      <c r="B42" s="45"/>
      <c r="C42" s="45"/>
      <c r="D42" s="45"/>
      <c r="E42" s="45"/>
      <c r="F42" s="45"/>
    </row>
    <row r="43" spans="1:6" ht="15" x14ac:dyDescent="0.25">
      <c r="A43" s="59" t="s">
        <v>522</v>
      </c>
      <c r="B43" s="60"/>
      <c r="C43" s="60"/>
      <c r="D43" s="60"/>
      <c r="E43" s="60"/>
      <c r="F43" s="60"/>
    </row>
    <row r="44" spans="1:6" ht="15" x14ac:dyDescent="0.25">
      <c r="A44" s="59" t="s">
        <v>523</v>
      </c>
      <c r="B44" s="60"/>
      <c r="C44" s="60"/>
      <c r="D44" s="60"/>
      <c r="E44" s="60"/>
      <c r="F44" s="60"/>
    </row>
    <row r="45" spans="1:6" ht="15" x14ac:dyDescent="0.25">
      <c r="A45" s="59" t="s">
        <v>524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525</v>
      </c>
      <c r="B47" s="45"/>
      <c r="C47" s="45"/>
      <c r="D47" s="45"/>
      <c r="E47" s="45"/>
      <c r="F47" s="45"/>
    </row>
    <row r="48" spans="1:6" ht="15" x14ac:dyDescent="0.25">
      <c r="A48" s="59" t="s">
        <v>523</v>
      </c>
      <c r="B48" s="123"/>
      <c r="C48" s="123"/>
      <c r="D48" s="123"/>
      <c r="E48" s="123"/>
      <c r="F48" s="123"/>
    </row>
    <row r="49" spans="1:6" ht="15" x14ac:dyDescent="0.25">
      <c r="A49" s="59" t="s">
        <v>524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526</v>
      </c>
      <c r="B51" s="45"/>
      <c r="C51" s="45"/>
      <c r="D51" s="45"/>
      <c r="E51" s="45"/>
      <c r="F51" s="45"/>
    </row>
    <row r="52" spans="1:6" ht="15" x14ac:dyDescent="0.25">
      <c r="A52" s="59" t="s">
        <v>523</v>
      </c>
      <c r="B52" s="60"/>
      <c r="C52" s="60"/>
      <c r="D52" s="60"/>
      <c r="E52" s="60"/>
      <c r="F52" s="60"/>
    </row>
    <row r="53" spans="1:6" ht="15" x14ac:dyDescent="0.25">
      <c r="A53" s="59" t="s">
        <v>524</v>
      </c>
      <c r="B53" s="60"/>
      <c r="C53" s="60"/>
      <c r="D53" s="60"/>
      <c r="E53" s="60"/>
      <c r="F53" s="60"/>
    </row>
    <row r="54" spans="1:6" ht="15" x14ac:dyDescent="0.25">
      <c r="A54" s="59" t="s">
        <v>527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528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523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524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529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530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531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532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533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534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abSelected="1" zoomScale="75" zoomScaleNormal="75" workbookViewId="0">
      <selection activeCell="L27" sqref="L2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55" t="s">
        <v>125</v>
      </c>
      <c r="B1" s="156"/>
      <c r="C1" s="156"/>
      <c r="D1" s="156"/>
      <c r="E1" s="156"/>
      <c r="F1" s="156"/>
      <c r="G1" s="156"/>
      <c r="H1" s="157"/>
    </row>
    <row r="2" spans="1:8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141">
        <v>4914310.3099999996</v>
      </c>
      <c r="C18" s="108"/>
      <c r="D18" s="108"/>
      <c r="E18" s="108"/>
      <c r="F18" s="141">
        <v>4583702.8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4914310.3099999996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4583702.8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1" t="s">
        <v>155</v>
      </c>
      <c r="B33" s="161"/>
      <c r="C33" s="161"/>
      <c r="D33" s="161"/>
      <c r="E33" s="161"/>
      <c r="F33" s="161"/>
      <c r="G33" s="161"/>
      <c r="H33" s="161"/>
    </row>
    <row r="34" spans="1:8" ht="14.45" customHeight="1" x14ac:dyDescent="0.25">
      <c r="A34" s="161"/>
      <c r="B34" s="161"/>
      <c r="C34" s="161"/>
      <c r="D34" s="161"/>
      <c r="E34" s="161"/>
      <c r="F34" s="161"/>
      <c r="G34" s="161"/>
      <c r="H34" s="161"/>
    </row>
    <row r="35" spans="1:8" ht="14.45" customHeight="1" x14ac:dyDescent="0.25">
      <c r="A35" s="161"/>
      <c r="B35" s="161"/>
      <c r="C35" s="161"/>
      <c r="D35" s="161"/>
      <c r="E35" s="161"/>
      <c r="F35" s="161"/>
      <c r="G35" s="161"/>
      <c r="H35" s="161"/>
    </row>
    <row r="36" spans="1:8" ht="14.45" customHeight="1" x14ac:dyDescent="0.25">
      <c r="A36" s="161"/>
      <c r="B36" s="161"/>
      <c r="C36" s="161"/>
      <c r="D36" s="161"/>
      <c r="E36" s="161"/>
      <c r="F36" s="161"/>
      <c r="G36" s="161"/>
      <c r="H36" s="161"/>
    </row>
    <row r="37" spans="1:8" ht="14.45" customHeight="1" x14ac:dyDescent="0.25">
      <c r="A37" s="161"/>
      <c r="B37" s="161"/>
      <c r="C37" s="161"/>
      <c r="D37" s="161"/>
      <c r="E37" s="161"/>
      <c r="F37" s="161"/>
      <c r="G37" s="161"/>
      <c r="H37" s="161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7" sqref="A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55" t="s">
        <v>166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39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39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61" zoomScaleNormal="100" workbookViewId="0">
      <selection activeCell="B53" sqref="B5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55" t="s">
        <v>191</v>
      </c>
      <c r="B1" s="156"/>
      <c r="C1" s="156"/>
      <c r="D1" s="157"/>
    </row>
    <row r="2" spans="1:4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17739091.649999999</v>
      </c>
      <c r="C8" s="14">
        <f>SUM(C9:C11)</f>
        <v>5056795.54</v>
      </c>
      <c r="D8" s="14">
        <f>SUM(D9:D11)</f>
        <v>5056795.54</v>
      </c>
    </row>
    <row r="9" spans="1:4" x14ac:dyDescent="0.25">
      <c r="A9" s="58" t="s">
        <v>197</v>
      </c>
      <c r="B9" s="143">
        <v>17739091.649999999</v>
      </c>
      <c r="C9" s="143">
        <v>5056795.54</v>
      </c>
      <c r="D9" s="143">
        <v>5056795.54</v>
      </c>
    </row>
    <row r="10" spans="1:4" x14ac:dyDescent="0.25">
      <c r="A10" s="58" t="s">
        <v>198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199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17739091.649999999</v>
      </c>
      <c r="C13" s="14">
        <f>C14+C15</f>
        <v>4180091.79</v>
      </c>
      <c r="D13" s="14">
        <f>D14+D15</f>
        <v>4180091.79</v>
      </c>
    </row>
    <row r="14" spans="1:4" x14ac:dyDescent="0.25">
      <c r="A14" s="58" t="s">
        <v>201</v>
      </c>
      <c r="B14" s="143">
        <v>17739091.649999999</v>
      </c>
      <c r="C14" s="143">
        <v>4180091.79</v>
      </c>
      <c r="D14" s="143">
        <v>4180091.79</v>
      </c>
    </row>
    <row r="15" spans="1:4" x14ac:dyDescent="0.25">
      <c r="A15" s="58" t="s">
        <v>202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250000</v>
      </c>
      <c r="D17" s="14">
        <f>D18+D19</f>
        <v>250000</v>
      </c>
    </row>
    <row r="18" spans="1:4" x14ac:dyDescent="0.25">
      <c r="A18" s="58" t="s">
        <v>204</v>
      </c>
      <c r="B18" s="16">
        <v>0</v>
      </c>
      <c r="C18" s="146">
        <v>250000</v>
      </c>
      <c r="D18" s="146">
        <v>250000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1126703.75</v>
      </c>
      <c r="D21" s="14">
        <f>D8-D13+D17</f>
        <v>1126703.75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1126703.75</v>
      </c>
      <c r="D23" s="14">
        <f>D21-D11</f>
        <v>1126703.75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876703.75</v>
      </c>
      <c r="D25" s="14">
        <f>D23-D17</f>
        <v>876703.75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876703.75</v>
      </c>
      <c r="D33" s="4">
        <f>D25+D29</f>
        <v>876703.75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17739091.649999999</v>
      </c>
      <c r="C48" s="96">
        <f>C9</f>
        <v>5056795.54</v>
      </c>
      <c r="D48" s="96">
        <f>D9</f>
        <v>5056795.54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17739091.649999999</v>
      </c>
      <c r="C53" s="47">
        <f>C14</f>
        <v>4180091.79</v>
      </c>
      <c r="D53" s="47">
        <f>D14</f>
        <v>4180091.79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250000</v>
      </c>
      <c r="D55" s="47">
        <f>D18</f>
        <v>250000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1126703.75</v>
      </c>
      <c r="D57" s="4">
        <f>D48+D49-D53+D55</f>
        <v>1126703.75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1126703.75</v>
      </c>
      <c r="D59" s="4">
        <f>D57-D49</f>
        <v>1126703.75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7" zoomScaleNormal="100" workbookViewId="0">
      <selection activeCell="A80" sqref="A8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55" t="s">
        <v>232</v>
      </c>
      <c r="B1" s="156"/>
      <c r="C1" s="156"/>
      <c r="D1" s="156"/>
      <c r="E1" s="156"/>
      <c r="F1" s="156"/>
      <c r="G1" s="157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2" t="s">
        <v>234</v>
      </c>
      <c r="B6" s="164" t="s">
        <v>235</v>
      </c>
      <c r="C6" s="164"/>
      <c r="D6" s="164"/>
      <c r="E6" s="164"/>
      <c r="F6" s="164"/>
      <c r="G6" s="164" t="s">
        <v>236</v>
      </c>
    </row>
    <row r="7" spans="1:7" ht="30" x14ac:dyDescent="0.25">
      <c r="A7" s="163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64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144">
        <v>890003.34</v>
      </c>
      <c r="C15" s="47">
        <v>0</v>
      </c>
      <c r="D15" s="145">
        <v>890003.34</v>
      </c>
      <c r="E15" s="144">
        <v>330301.53999999998</v>
      </c>
      <c r="F15" s="144">
        <v>330301.53999999998</v>
      </c>
      <c r="G15" s="47">
        <f t="shared" si="0"/>
        <v>-559701.80000000005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144">
        <v>16849088.309999999</v>
      </c>
      <c r="C34" s="47">
        <v>0</v>
      </c>
      <c r="D34" s="145">
        <v>16849088.309999999</v>
      </c>
      <c r="E34" s="144">
        <v>4726494</v>
      </c>
      <c r="F34" s="144">
        <v>4726494</v>
      </c>
      <c r="G34" s="145">
        <v>-12122594.309999999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17739091.649999999</v>
      </c>
      <c r="C41" s="4">
        <f t="shared" si="7"/>
        <v>0</v>
      </c>
      <c r="D41" s="4">
        <f t="shared" si="7"/>
        <v>17739091.649999999</v>
      </c>
      <c r="E41" s="4">
        <f t="shared" si="7"/>
        <v>5056795.54</v>
      </c>
      <c r="F41" s="4">
        <f t="shared" si="7"/>
        <v>5056795.54</v>
      </c>
      <c r="G41" s="4">
        <f t="shared" si="7"/>
        <v>-12682296.109999999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17739091.649999999</v>
      </c>
      <c r="C70" s="4">
        <f t="shared" si="16"/>
        <v>0</v>
      </c>
      <c r="D70" s="4">
        <f t="shared" si="16"/>
        <v>17739091.649999999</v>
      </c>
      <c r="E70" s="4">
        <f t="shared" si="16"/>
        <v>5056795.54</v>
      </c>
      <c r="F70" s="4">
        <f t="shared" si="16"/>
        <v>5056795.54</v>
      </c>
      <c r="G70" s="4">
        <f t="shared" si="16"/>
        <v>-12682296.109999999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 C34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9" zoomScaleNormal="100" workbookViewId="0">
      <selection activeCell="C161" sqref="C16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7" t="s">
        <v>303</v>
      </c>
      <c r="B1" s="156"/>
      <c r="C1" s="156"/>
      <c r="D1" s="156"/>
      <c r="E1" s="156"/>
      <c r="F1" s="156"/>
      <c r="G1" s="157"/>
    </row>
    <row r="2" spans="1:7" x14ac:dyDescent="0.25">
      <c r="A2" s="125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5" t="s">
        <v>7</v>
      </c>
      <c r="B7" s="165" t="s">
        <v>306</v>
      </c>
      <c r="C7" s="165"/>
      <c r="D7" s="165"/>
      <c r="E7" s="165"/>
      <c r="F7" s="165"/>
      <c r="G7" s="166" t="s">
        <v>307</v>
      </c>
    </row>
    <row r="8" spans="1:7" ht="30" x14ac:dyDescent="0.25">
      <c r="A8" s="165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65"/>
    </row>
    <row r="9" spans="1:7" x14ac:dyDescent="0.25">
      <c r="A9" s="27" t="s">
        <v>312</v>
      </c>
      <c r="B9" s="83">
        <f t="shared" ref="B9:G9" si="0">SUM(B10,B18,B28,B38,B48,B58,B62,B71,B75)</f>
        <v>17739091.649999999</v>
      </c>
      <c r="C9" s="83">
        <f t="shared" si="0"/>
        <v>1151439.8500000001</v>
      </c>
      <c r="D9" s="83">
        <f t="shared" si="0"/>
        <v>18890531.499999996</v>
      </c>
      <c r="E9" s="83">
        <f t="shared" si="0"/>
        <v>4180091.79</v>
      </c>
      <c r="F9" s="83">
        <f t="shared" si="0"/>
        <v>4180091.79</v>
      </c>
      <c r="G9" s="83">
        <f t="shared" si="0"/>
        <v>14710439.709999999</v>
      </c>
    </row>
    <row r="10" spans="1:7" x14ac:dyDescent="0.25">
      <c r="A10" s="84" t="s">
        <v>313</v>
      </c>
      <c r="B10" s="83">
        <f t="shared" ref="B10:G10" si="1">SUM(B11:B17)</f>
        <v>14253571.979999999</v>
      </c>
      <c r="C10" s="83">
        <f t="shared" si="1"/>
        <v>0</v>
      </c>
      <c r="D10" s="83">
        <f t="shared" si="1"/>
        <v>14253571.979999999</v>
      </c>
      <c r="E10" s="83">
        <f t="shared" si="1"/>
        <v>3028461.7</v>
      </c>
      <c r="F10" s="83">
        <f t="shared" si="1"/>
        <v>3028461.7</v>
      </c>
      <c r="G10" s="83">
        <f t="shared" si="1"/>
        <v>11225110.279999997</v>
      </c>
    </row>
    <row r="11" spans="1:7" x14ac:dyDescent="0.25">
      <c r="A11" s="85" t="s">
        <v>314</v>
      </c>
      <c r="B11" s="148">
        <v>8864890.7899999991</v>
      </c>
      <c r="C11" s="148">
        <v>-123079.88</v>
      </c>
      <c r="D11" s="149">
        <v>8741810.9099999983</v>
      </c>
      <c r="E11" s="148">
        <v>2061419.38</v>
      </c>
      <c r="F11" s="148">
        <v>2061419.38</v>
      </c>
      <c r="G11" s="149">
        <v>6680391.5299999984</v>
      </c>
    </row>
    <row r="12" spans="1:7" x14ac:dyDescent="0.25">
      <c r="A12" s="85" t="s">
        <v>315</v>
      </c>
      <c r="B12" s="149">
        <v>0</v>
      </c>
      <c r="C12" s="149">
        <v>0</v>
      </c>
      <c r="D12" s="149">
        <v>0</v>
      </c>
      <c r="E12" s="149">
        <v>0</v>
      </c>
      <c r="F12" s="149">
        <v>0</v>
      </c>
      <c r="G12" s="149">
        <v>0</v>
      </c>
    </row>
    <row r="13" spans="1:7" x14ac:dyDescent="0.25">
      <c r="A13" s="85" t="s">
        <v>316</v>
      </c>
      <c r="B13" s="148">
        <v>1297859.81</v>
      </c>
      <c r="C13" s="148">
        <v>0</v>
      </c>
      <c r="D13" s="149">
        <v>1297859.81</v>
      </c>
      <c r="E13" s="148">
        <v>0</v>
      </c>
      <c r="F13" s="148">
        <v>0</v>
      </c>
      <c r="G13" s="149">
        <v>1297859.81</v>
      </c>
    </row>
    <row r="14" spans="1:7" x14ac:dyDescent="0.25">
      <c r="A14" s="85" t="s">
        <v>317</v>
      </c>
      <c r="B14" s="148">
        <v>2595705.11</v>
      </c>
      <c r="C14" s="148">
        <v>0</v>
      </c>
      <c r="D14" s="149">
        <v>2595705.11</v>
      </c>
      <c r="E14" s="148">
        <v>389435.18</v>
      </c>
      <c r="F14" s="148">
        <v>389435.18</v>
      </c>
      <c r="G14" s="149">
        <v>2206269.9299999997</v>
      </c>
    </row>
    <row r="15" spans="1:7" x14ac:dyDescent="0.25">
      <c r="A15" s="85" t="s">
        <v>318</v>
      </c>
      <c r="B15" s="148">
        <v>1495116.27</v>
      </c>
      <c r="C15" s="148">
        <v>123079.88</v>
      </c>
      <c r="D15" s="149">
        <v>1618196.15</v>
      </c>
      <c r="E15" s="148">
        <v>577607.14</v>
      </c>
      <c r="F15" s="148">
        <v>577607.14</v>
      </c>
      <c r="G15" s="149">
        <v>1040589.0099999999</v>
      </c>
    </row>
    <row r="16" spans="1:7" x14ac:dyDescent="0.25">
      <c r="A16" s="85" t="s">
        <v>319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ref="G16:G17" si="2">D16-E16</f>
        <v>0</v>
      </c>
    </row>
    <row r="17" spans="1:7" x14ac:dyDescent="0.25">
      <c r="A17" s="85" t="s">
        <v>320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321</v>
      </c>
      <c r="B18" s="83">
        <f t="shared" ref="B18:G18" si="3">SUM(B19:B27)</f>
        <v>323666.88</v>
      </c>
      <c r="C18" s="83">
        <f t="shared" si="3"/>
        <v>120.2</v>
      </c>
      <c r="D18" s="83">
        <f t="shared" si="3"/>
        <v>323787.08</v>
      </c>
      <c r="E18" s="83">
        <f t="shared" si="3"/>
        <v>71889.59</v>
      </c>
      <c r="F18" s="83">
        <f t="shared" si="3"/>
        <v>71889.59</v>
      </c>
      <c r="G18" s="83">
        <f t="shared" si="3"/>
        <v>251897.49</v>
      </c>
    </row>
    <row r="19" spans="1:7" x14ac:dyDescent="0.25">
      <c r="A19" s="85" t="s">
        <v>322</v>
      </c>
      <c r="B19" s="148">
        <v>40800</v>
      </c>
      <c r="C19" s="148">
        <v>0</v>
      </c>
      <c r="D19" s="149">
        <v>40800</v>
      </c>
      <c r="E19" s="148">
        <v>20427.62</v>
      </c>
      <c r="F19" s="148">
        <v>20427.62</v>
      </c>
      <c r="G19" s="149">
        <v>20372.38</v>
      </c>
    </row>
    <row r="20" spans="1:7" x14ac:dyDescent="0.25">
      <c r="A20" s="85" t="s">
        <v>323</v>
      </c>
      <c r="B20" s="149">
        <v>0</v>
      </c>
      <c r="C20" s="149">
        <v>0</v>
      </c>
      <c r="D20" s="149">
        <v>0</v>
      </c>
      <c r="E20" s="149">
        <v>0</v>
      </c>
      <c r="F20" s="149">
        <v>0</v>
      </c>
      <c r="G20" s="149">
        <v>0</v>
      </c>
    </row>
    <row r="21" spans="1:7" x14ac:dyDescent="0.25">
      <c r="A21" s="85" t="s">
        <v>324</v>
      </c>
      <c r="B21" s="148">
        <v>1967.05</v>
      </c>
      <c r="C21" s="148">
        <v>0</v>
      </c>
      <c r="D21" s="149">
        <v>1967.05</v>
      </c>
      <c r="E21" s="148">
        <v>1965.46</v>
      </c>
      <c r="F21" s="148">
        <v>1965.46</v>
      </c>
      <c r="G21" s="149">
        <v>1.5899999999999181</v>
      </c>
    </row>
    <row r="22" spans="1:7" x14ac:dyDescent="0.25">
      <c r="A22" s="85" t="s">
        <v>325</v>
      </c>
      <c r="B22" s="148">
        <v>1000</v>
      </c>
      <c r="C22" s="148">
        <v>0</v>
      </c>
      <c r="D22" s="149">
        <v>1000</v>
      </c>
      <c r="E22" s="148">
        <v>965</v>
      </c>
      <c r="F22" s="148">
        <v>965</v>
      </c>
      <c r="G22" s="149">
        <v>35</v>
      </c>
    </row>
    <row r="23" spans="1:7" x14ac:dyDescent="0.25">
      <c r="A23" s="85" t="s">
        <v>326</v>
      </c>
      <c r="B23" s="148">
        <v>12700</v>
      </c>
      <c r="C23" s="148">
        <v>120.2</v>
      </c>
      <c r="D23" s="149">
        <v>12820.2</v>
      </c>
      <c r="E23" s="148">
        <v>3320.2</v>
      </c>
      <c r="F23" s="148">
        <v>3320.2</v>
      </c>
      <c r="G23" s="149">
        <v>9500</v>
      </c>
    </row>
    <row r="24" spans="1:7" x14ac:dyDescent="0.25">
      <c r="A24" s="85" t="s">
        <v>327</v>
      </c>
      <c r="B24" s="148">
        <v>228000</v>
      </c>
      <c r="C24" s="148">
        <v>0</v>
      </c>
      <c r="D24" s="149">
        <v>228000</v>
      </c>
      <c r="E24" s="148">
        <v>34840.910000000003</v>
      </c>
      <c r="F24" s="148">
        <v>34840.910000000003</v>
      </c>
      <c r="G24" s="149">
        <v>193159.09</v>
      </c>
    </row>
    <row r="25" spans="1:7" x14ac:dyDescent="0.25">
      <c r="A25" s="85" t="s">
        <v>328</v>
      </c>
      <c r="B25" s="149">
        <v>0</v>
      </c>
      <c r="C25" s="149">
        <v>0</v>
      </c>
      <c r="D25" s="149">
        <v>0</v>
      </c>
      <c r="E25" s="149">
        <v>0</v>
      </c>
      <c r="F25" s="149">
        <v>0</v>
      </c>
      <c r="G25" s="149">
        <v>0</v>
      </c>
    </row>
    <row r="26" spans="1:7" x14ac:dyDescent="0.25">
      <c r="A26" s="85" t="s">
        <v>329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</row>
    <row r="27" spans="1:7" x14ac:dyDescent="0.25">
      <c r="A27" s="85" t="s">
        <v>330</v>
      </c>
      <c r="B27" s="148">
        <v>39199.83</v>
      </c>
      <c r="C27" s="148">
        <v>0</v>
      </c>
      <c r="D27" s="149">
        <v>39199.83</v>
      </c>
      <c r="E27" s="148">
        <v>10370.4</v>
      </c>
      <c r="F27" s="148">
        <v>10370.4</v>
      </c>
      <c r="G27" s="149">
        <v>28829.43</v>
      </c>
    </row>
    <row r="28" spans="1:7" x14ac:dyDescent="0.25">
      <c r="A28" s="84" t="s">
        <v>331</v>
      </c>
      <c r="B28" s="83">
        <f t="shared" ref="B28:G28" si="4">SUM(B29:B37)</f>
        <v>739227.76</v>
      </c>
      <c r="C28" s="83">
        <f t="shared" si="4"/>
        <v>-120.2</v>
      </c>
      <c r="D28" s="83">
        <f t="shared" si="4"/>
        <v>739107.56</v>
      </c>
      <c r="E28" s="83">
        <f t="shared" si="4"/>
        <v>118104.70999999999</v>
      </c>
      <c r="F28" s="83">
        <f t="shared" si="4"/>
        <v>118104.70999999999</v>
      </c>
      <c r="G28" s="83">
        <f t="shared" si="4"/>
        <v>621002.85</v>
      </c>
    </row>
    <row r="29" spans="1:7" x14ac:dyDescent="0.25">
      <c r="A29" s="85" t="s">
        <v>332</v>
      </c>
      <c r="B29" s="148">
        <v>78040.34</v>
      </c>
      <c r="C29" s="148">
        <v>0</v>
      </c>
      <c r="D29" s="149">
        <v>78040.34</v>
      </c>
      <c r="E29" s="148">
        <v>21336</v>
      </c>
      <c r="F29" s="148">
        <v>21336</v>
      </c>
      <c r="G29" s="149">
        <v>56704.34</v>
      </c>
    </row>
    <row r="30" spans="1:7" x14ac:dyDescent="0.25">
      <c r="A30" s="85" t="s">
        <v>333</v>
      </c>
      <c r="B30" s="148">
        <v>45840.28</v>
      </c>
      <c r="C30" s="148">
        <v>0</v>
      </c>
      <c r="D30" s="149">
        <v>45840.28</v>
      </c>
      <c r="E30" s="148">
        <v>22655.46</v>
      </c>
      <c r="F30" s="148">
        <v>22655.46</v>
      </c>
      <c r="G30" s="149">
        <v>23184.82</v>
      </c>
    </row>
    <row r="31" spans="1:7" x14ac:dyDescent="0.25">
      <c r="A31" s="85" t="s">
        <v>334</v>
      </c>
      <c r="B31" s="148">
        <v>38872</v>
      </c>
      <c r="C31" s="148">
        <v>0</v>
      </c>
      <c r="D31" s="149">
        <v>38872</v>
      </c>
      <c r="E31" s="148">
        <v>12900</v>
      </c>
      <c r="F31" s="148">
        <v>12900</v>
      </c>
      <c r="G31" s="149">
        <v>25972</v>
      </c>
    </row>
    <row r="32" spans="1:7" x14ac:dyDescent="0.25">
      <c r="A32" s="85" t="s">
        <v>335</v>
      </c>
      <c r="B32" s="148">
        <v>143334.06</v>
      </c>
      <c r="C32" s="148">
        <v>0</v>
      </c>
      <c r="D32" s="149">
        <v>143334.06</v>
      </c>
      <c r="E32" s="148">
        <v>262.16000000000003</v>
      </c>
      <c r="F32" s="148">
        <v>262.16000000000003</v>
      </c>
      <c r="G32" s="149">
        <v>143071.9</v>
      </c>
    </row>
    <row r="33" spans="1:7" ht="14.45" customHeight="1" x14ac:dyDescent="0.25">
      <c r="A33" s="85" t="s">
        <v>336</v>
      </c>
      <c r="B33" s="148">
        <v>46250</v>
      </c>
      <c r="C33" s="148">
        <v>0</v>
      </c>
      <c r="D33" s="149">
        <v>46250</v>
      </c>
      <c r="E33" s="148">
        <v>9175.94</v>
      </c>
      <c r="F33" s="148">
        <v>9175.94</v>
      </c>
      <c r="G33" s="149">
        <v>37074.06</v>
      </c>
    </row>
    <row r="34" spans="1:7" ht="14.45" customHeight="1" x14ac:dyDescent="0.25">
      <c r="A34" s="85" t="s">
        <v>337</v>
      </c>
      <c r="B34" s="149">
        <v>0</v>
      </c>
      <c r="C34" s="149">
        <v>0</v>
      </c>
      <c r="D34" s="149">
        <v>0</v>
      </c>
      <c r="E34" s="149">
        <v>0</v>
      </c>
      <c r="F34" s="149">
        <v>0</v>
      </c>
      <c r="G34" s="149">
        <v>0</v>
      </c>
    </row>
    <row r="35" spans="1:7" ht="14.45" customHeight="1" x14ac:dyDescent="0.25">
      <c r="A35" s="85" t="s">
        <v>338</v>
      </c>
      <c r="B35" s="149">
        <v>0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</row>
    <row r="36" spans="1:7" ht="14.45" customHeight="1" x14ac:dyDescent="0.25">
      <c r="A36" s="85" t="s">
        <v>339</v>
      </c>
      <c r="B36" s="148">
        <v>36500</v>
      </c>
      <c r="C36" s="148">
        <v>0</v>
      </c>
      <c r="D36" s="149">
        <v>36500</v>
      </c>
      <c r="E36" s="148">
        <v>4282.1499999999996</v>
      </c>
      <c r="F36" s="148">
        <v>4282.1499999999996</v>
      </c>
      <c r="G36" s="149">
        <v>32217.85</v>
      </c>
    </row>
    <row r="37" spans="1:7" ht="14.45" customHeight="1" x14ac:dyDescent="0.25">
      <c r="A37" s="85" t="s">
        <v>340</v>
      </c>
      <c r="B37" s="148">
        <v>350391.08</v>
      </c>
      <c r="C37" s="148">
        <v>-120.2</v>
      </c>
      <c r="D37" s="149">
        <v>350270.88</v>
      </c>
      <c r="E37" s="148">
        <v>47493</v>
      </c>
      <c r="F37" s="148">
        <v>47493</v>
      </c>
      <c r="G37" s="149">
        <v>302777.88</v>
      </c>
    </row>
    <row r="38" spans="1:7" x14ac:dyDescent="0.25">
      <c r="A38" s="84" t="s">
        <v>341</v>
      </c>
      <c r="B38" s="83">
        <f t="shared" ref="B38:G38" si="5">SUM(B39:B47)</f>
        <v>2422625.0299999998</v>
      </c>
      <c r="C38" s="83">
        <f t="shared" si="5"/>
        <v>0</v>
      </c>
      <c r="D38" s="83">
        <f t="shared" si="5"/>
        <v>2422625.0299999998</v>
      </c>
      <c r="E38" s="83">
        <f t="shared" si="5"/>
        <v>711635.78999999992</v>
      </c>
      <c r="F38" s="83">
        <f t="shared" si="5"/>
        <v>711635.78999999992</v>
      </c>
      <c r="G38" s="83">
        <f t="shared" si="5"/>
        <v>1710989.24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6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6"/>
        <v>0</v>
      </c>
    </row>
    <row r="42" spans="1:7" x14ac:dyDescent="0.25">
      <c r="A42" s="85" t="s">
        <v>345</v>
      </c>
      <c r="B42" s="148">
        <v>2344213.0299999998</v>
      </c>
      <c r="C42" s="148">
        <v>0</v>
      </c>
      <c r="D42" s="149">
        <v>2344213.0299999998</v>
      </c>
      <c r="E42" s="148">
        <v>693993.09</v>
      </c>
      <c r="F42" s="148">
        <v>693993.09</v>
      </c>
      <c r="G42" s="149">
        <v>1650219.94</v>
      </c>
    </row>
    <row r="43" spans="1:7" x14ac:dyDescent="0.25">
      <c r="A43" s="85" t="s">
        <v>346</v>
      </c>
      <c r="B43" s="148">
        <v>78412</v>
      </c>
      <c r="C43" s="148">
        <v>0</v>
      </c>
      <c r="D43" s="149">
        <v>78412</v>
      </c>
      <c r="E43" s="148">
        <v>17642.7</v>
      </c>
      <c r="F43" s="148">
        <v>17642.7</v>
      </c>
      <c r="G43" s="149">
        <v>60769.3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6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6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6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6"/>
        <v>0</v>
      </c>
    </row>
    <row r="48" spans="1:7" x14ac:dyDescent="0.25">
      <c r="A48" s="84" t="s">
        <v>351</v>
      </c>
      <c r="B48" s="83">
        <f t="shared" ref="B48:G48" si="7">SUM(B49:B57)</f>
        <v>0</v>
      </c>
      <c r="C48" s="83">
        <f t="shared" si="7"/>
        <v>1055978.79</v>
      </c>
      <c r="D48" s="83">
        <f t="shared" si="7"/>
        <v>1055978.79</v>
      </c>
      <c r="E48" s="83">
        <f t="shared" si="7"/>
        <v>250000</v>
      </c>
      <c r="F48" s="83">
        <f t="shared" si="7"/>
        <v>250000</v>
      </c>
      <c r="G48" s="83">
        <f t="shared" si="7"/>
        <v>805978.79</v>
      </c>
    </row>
    <row r="49" spans="1:7" x14ac:dyDescent="0.25">
      <c r="A49" s="85" t="s">
        <v>352</v>
      </c>
      <c r="B49" s="75">
        <v>0</v>
      </c>
      <c r="C49" s="148">
        <v>250000</v>
      </c>
      <c r="D49" s="149">
        <v>250000</v>
      </c>
      <c r="E49" s="148">
        <v>250000</v>
      </c>
      <c r="F49" s="148">
        <v>250000</v>
      </c>
      <c r="G49" s="149">
        <v>0</v>
      </c>
    </row>
    <row r="50" spans="1:7" x14ac:dyDescent="0.25">
      <c r="A50" s="85" t="s">
        <v>353</v>
      </c>
      <c r="B50" s="75">
        <v>0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</row>
    <row r="51" spans="1:7" x14ac:dyDescent="0.25">
      <c r="A51" s="85" t="s">
        <v>354</v>
      </c>
      <c r="B51" s="75">
        <v>0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</row>
    <row r="52" spans="1:7" x14ac:dyDescent="0.25">
      <c r="A52" s="85" t="s">
        <v>355</v>
      </c>
      <c r="B52" s="75">
        <v>0</v>
      </c>
      <c r="C52" s="148">
        <v>805978.79</v>
      </c>
      <c r="D52" s="149">
        <v>805978.79</v>
      </c>
      <c r="E52" s="148">
        <v>0</v>
      </c>
      <c r="F52" s="148">
        <v>0</v>
      </c>
      <c r="G52" s="149">
        <v>805978.79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ref="G53:G57" si="8">D53-E53</f>
        <v>0</v>
      </c>
    </row>
    <row r="54" spans="1:7" x14ac:dyDescent="0.25">
      <c r="A54" s="85" t="s">
        <v>357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8"/>
        <v>0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8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8"/>
        <v>0</v>
      </c>
    </row>
    <row r="57" spans="1:7" x14ac:dyDescent="0.25">
      <c r="A57" s="85" t="s">
        <v>360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8"/>
        <v>0</v>
      </c>
    </row>
    <row r="58" spans="1:7" x14ac:dyDescent="0.25">
      <c r="A58" s="84" t="s">
        <v>361</v>
      </c>
      <c r="B58" s="83">
        <f t="shared" ref="B58:G58" si="9">SUM(B59:B61)</f>
        <v>0</v>
      </c>
      <c r="C58" s="83">
        <f t="shared" si="9"/>
        <v>95461.06</v>
      </c>
      <c r="D58" s="83">
        <f t="shared" si="9"/>
        <v>95461.06</v>
      </c>
      <c r="E58" s="83">
        <f t="shared" si="9"/>
        <v>0</v>
      </c>
      <c r="F58" s="83">
        <f t="shared" si="9"/>
        <v>0</v>
      </c>
      <c r="G58" s="83">
        <f t="shared" si="9"/>
        <v>95461.06</v>
      </c>
    </row>
    <row r="59" spans="1:7" x14ac:dyDescent="0.25">
      <c r="A59" s="85" t="s">
        <v>362</v>
      </c>
      <c r="B59" s="75">
        <v>0</v>
      </c>
      <c r="C59" s="148">
        <v>95461.06</v>
      </c>
      <c r="D59" s="149">
        <v>95461.06</v>
      </c>
      <c r="E59" s="148">
        <v>0</v>
      </c>
      <c r="F59" s="148">
        <v>0</v>
      </c>
      <c r="G59" s="149">
        <v>95461.06</v>
      </c>
    </row>
    <row r="60" spans="1:7" x14ac:dyDescent="0.25">
      <c r="A60" s="85" t="s">
        <v>363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0">D60-E60</f>
        <v>0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0"/>
        <v>0</v>
      </c>
    </row>
    <row r="62" spans="1:7" x14ac:dyDescent="0.25">
      <c r="A62" s="84" t="s">
        <v>365</v>
      </c>
      <c r="B62" s="83">
        <f t="shared" ref="B62:G62" si="11">SUM(B63:B67,B69:B70)</f>
        <v>0</v>
      </c>
      <c r="C62" s="83">
        <f t="shared" si="11"/>
        <v>0</v>
      </c>
      <c r="D62" s="83">
        <f t="shared" si="11"/>
        <v>0</v>
      </c>
      <c r="E62" s="83">
        <f t="shared" si="11"/>
        <v>0</v>
      </c>
      <c r="F62" s="83">
        <f t="shared" si="11"/>
        <v>0</v>
      </c>
      <c r="G62" s="83">
        <f t="shared" si="11"/>
        <v>0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2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2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2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2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2"/>
        <v>0</v>
      </c>
    </row>
    <row r="69" spans="1:7" x14ac:dyDescent="0.25">
      <c r="A69" s="85" t="s">
        <v>372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2"/>
        <v>0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2"/>
        <v>0</v>
      </c>
    </row>
    <row r="71" spans="1:7" x14ac:dyDescent="0.25">
      <c r="A71" s="84" t="s">
        <v>374</v>
      </c>
      <c r="B71" s="83">
        <f t="shared" ref="B71:G71" si="13">SUM(B72:B74)</f>
        <v>0</v>
      </c>
      <c r="C71" s="83">
        <f t="shared" si="13"/>
        <v>0</v>
      </c>
      <c r="D71" s="83">
        <f t="shared" si="13"/>
        <v>0</v>
      </c>
      <c r="E71" s="83">
        <f t="shared" si="13"/>
        <v>0</v>
      </c>
      <c r="F71" s="83">
        <f t="shared" si="13"/>
        <v>0</v>
      </c>
      <c r="G71" s="83">
        <f t="shared" si="13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4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4"/>
        <v>0</v>
      </c>
    </row>
    <row r="75" spans="1:7" x14ac:dyDescent="0.25">
      <c r="A75" s="84" t="s">
        <v>378</v>
      </c>
      <c r="B75" s="83">
        <f t="shared" ref="B75:G75" si="15">SUM(B76:B82)</f>
        <v>0</v>
      </c>
      <c r="C75" s="83">
        <f t="shared" si="15"/>
        <v>0</v>
      </c>
      <c r="D75" s="83">
        <f t="shared" si="15"/>
        <v>0</v>
      </c>
      <c r="E75" s="83">
        <f t="shared" si="15"/>
        <v>0</v>
      </c>
      <c r="F75" s="83">
        <f t="shared" si="15"/>
        <v>0</v>
      </c>
      <c r="G75" s="83">
        <f t="shared" si="15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6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6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6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6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6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6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17">SUM(B85,B93,B103,B113,B123,B133,B137,B146,B150)</f>
        <v>0</v>
      </c>
      <c r="C84" s="83">
        <f t="shared" si="17"/>
        <v>0</v>
      </c>
      <c r="D84" s="83">
        <f t="shared" si="17"/>
        <v>0</v>
      </c>
      <c r="E84" s="83">
        <f t="shared" si="17"/>
        <v>0</v>
      </c>
      <c r="F84" s="83">
        <f t="shared" si="17"/>
        <v>0</v>
      </c>
      <c r="G84" s="83">
        <f t="shared" si="17"/>
        <v>0</v>
      </c>
    </row>
    <row r="85" spans="1:7" x14ac:dyDescent="0.25">
      <c r="A85" s="84" t="s">
        <v>313</v>
      </c>
      <c r="B85" s="83">
        <f t="shared" ref="B85:G85" si="18">SUM(B86:B92)</f>
        <v>0</v>
      </c>
      <c r="C85" s="83">
        <f t="shared" si="18"/>
        <v>0</v>
      </c>
      <c r="D85" s="83">
        <f t="shared" si="18"/>
        <v>0</v>
      </c>
      <c r="E85" s="83">
        <f t="shared" si="18"/>
        <v>0</v>
      </c>
      <c r="F85" s="83">
        <f t="shared" si="18"/>
        <v>0</v>
      </c>
      <c r="G85" s="83">
        <f t="shared" si="18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9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9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9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9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9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9"/>
        <v>0</v>
      </c>
    </row>
    <row r="93" spans="1:7" x14ac:dyDescent="0.25">
      <c r="A93" s="84" t="s">
        <v>321</v>
      </c>
      <c r="B93" s="83">
        <f t="shared" ref="B93:G93" si="20">SUM(B94:B102)</f>
        <v>0</v>
      </c>
      <c r="C93" s="83">
        <f t="shared" si="20"/>
        <v>0</v>
      </c>
      <c r="D93" s="83">
        <f t="shared" si="20"/>
        <v>0</v>
      </c>
      <c r="E93" s="83">
        <f t="shared" si="20"/>
        <v>0</v>
      </c>
      <c r="F93" s="83">
        <f t="shared" si="20"/>
        <v>0</v>
      </c>
      <c r="G93" s="83">
        <f t="shared" si="20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1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1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1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1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1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1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1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1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2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2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2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2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2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2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2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2"/>
        <v>0</v>
      </c>
    </row>
    <row r="113" spans="1:7" x14ac:dyDescent="0.25">
      <c r="A113" s="84" t="s">
        <v>341</v>
      </c>
      <c r="B113" s="83">
        <f t="shared" ref="B113:G113" si="23">SUM(B114:B122)</f>
        <v>0</v>
      </c>
      <c r="C113" s="83">
        <f t="shared" si="23"/>
        <v>0</v>
      </c>
      <c r="D113" s="83">
        <f t="shared" si="23"/>
        <v>0</v>
      </c>
      <c r="E113" s="83">
        <f t="shared" si="23"/>
        <v>0</v>
      </c>
      <c r="F113" s="83">
        <f t="shared" si="23"/>
        <v>0</v>
      </c>
      <c r="G113" s="83">
        <f t="shared" si="23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4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4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4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4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4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4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4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4"/>
        <v>0</v>
      </c>
    </row>
    <row r="123" spans="1:7" x14ac:dyDescent="0.25">
      <c r="A123" s="84" t="s">
        <v>351</v>
      </c>
      <c r="B123" s="83">
        <f t="shared" ref="B123:G123" si="25">SUM(B124:B132)</f>
        <v>0</v>
      </c>
      <c r="C123" s="83">
        <f t="shared" si="25"/>
        <v>0</v>
      </c>
      <c r="D123" s="83">
        <f t="shared" si="25"/>
        <v>0</v>
      </c>
      <c r="E123" s="83">
        <f t="shared" si="25"/>
        <v>0</v>
      </c>
      <c r="F123" s="83">
        <f t="shared" si="25"/>
        <v>0</v>
      </c>
      <c r="G123" s="83">
        <f t="shared" si="25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6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6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6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6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6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6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6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6"/>
        <v>0</v>
      </c>
    </row>
    <row r="133" spans="1:7" x14ac:dyDescent="0.25">
      <c r="A133" s="84" t="s">
        <v>361</v>
      </c>
      <c r="B133" s="83">
        <f t="shared" ref="B133:G133" si="27">SUM(B134:B136)</f>
        <v>0</v>
      </c>
      <c r="C133" s="83">
        <f t="shared" si="27"/>
        <v>0</v>
      </c>
      <c r="D133" s="83">
        <f t="shared" si="27"/>
        <v>0</v>
      </c>
      <c r="E133" s="83">
        <f t="shared" si="27"/>
        <v>0</v>
      </c>
      <c r="F133" s="83">
        <f t="shared" si="27"/>
        <v>0</v>
      </c>
      <c r="G133" s="83">
        <f t="shared" si="27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8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8"/>
        <v>0</v>
      </c>
    </row>
    <row r="137" spans="1:7" x14ac:dyDescent="0.25">
      <c r="A137" s="84" t="s">
        <v>365</v>
      </c>
      <c r="B137" s="83">
        <f t="shared" ref="B137:G137" si="29">SUM(B138:B142,B144:B145)</f>
        <v>0</v>
      </c>
      <c r="C137" s="83">
        <f t="shared" si="29"/>
        <v>0</v>
      </c>
      <c r="D137" s="83">
        <f t="shared" si="29"/>
        <v>0</v>
      </c>
      <c r="E137" s="83">
        <f t="shared" si="29"/>
        <v>0</v>
      </c>
      <c r="F137" s="83">
        <f t="shared" si="29"/>
        <v>0</v>
      </c>
      <c r="G137" s="83">
        <f t="shared" si="29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0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0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0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0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0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0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0"/>
        <v>0</v>
      </c>
    </row>
    <row r="146" spans="1:7" x14ac:dyDescent="0.25">
      <c r="A146" s="84" t="s">
        <v>374</v>
      </c>
      <c r="B146" s="83">
        <f t="shared" ref="B146:G146" si="31">SUM(B147:B149)</f>
        <v>0</v>
      </c>
      <c r="C146" s="83">
        <f t="shared" si="31"/>
        <v>0</v>
      </c>
      <c r="D146" s="83">
        <f t="shared" si="31"/>
        <v>0</v>
      </c>
      <c r="E146" s="83">
        <f t="shared" si="31"/>
        <v>0</v>
      </c>
      <c r="F146" s="83">
        <f t="shared" si="31"/>
        <v>0</v>
      </c>
      <c r="G146" s="83">
        <f t="shared" si="31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2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2"/>
        <v>0</v>
      </c>
    </row>
    <row r="150" spans="1:7" x14ac:dyDescent="0.25">
      <c r="A150" s="84" t="s">
        <v>378</v>
      </c>
      <c r="B150" s="83">
        <f t="shared" ref="B150:G150" si="33">SUM(B151:B157)</f>
        <v>0</v>
      </c>
      <c r="C150" s="83">
        <f t="shared" si="33"/>
        <v>0</v>
      </c>
      <c r="D150" s="83">
        <f t="shared" si="33"/>
        <v>0</v>
      </c>
      <c r="E150" s="83">
        <f t="shared" si="33"/>
        <v>0</v>
      </c>
      <c r="F150" s="83">
        <f t="shared" si="33"/>
        <v>0</v>
      </c>
      <c r="G150" s="83">
        <f t="shared" si="33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4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4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4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4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4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4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5">B9+B84</f>
        <v>17739091.649999999</v>
      </c>
      <c r="C159" s="90">
        <f t="shared" si="35"/>
        <v>1151439.8500000001</v>
      </c>
      <c r="D159" s="90">
        <f t="shared" si="35"/>
        <v>18890531.499999996</v>
      </c>
      <c r="E159" s="90">
        <f t="shared" si="35"/>
        <v>4180091.79</v>
      </c>
      <c r="F159" s="90">
        <f t="shared" si="35"/>
        <v>4180091.79</v>
      </c>
      <c r="G159" s="90">
        <f t="shared" si="35"/>
        <v>14710439.709999999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G41 B38:F38 B53:G57 B48:F48 B60:G61 B58:F58 B63:G70 B62:F62 B71:F92 B94:F159 B93:C93 E93:F93 B16:G17 B44:G47 B49:B52 B5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1"/>
  <sheetViews>
    <sheetView showGridLines="0" topLeftCell="A22" zoomScaleNormal="100" workbookViewId="0">
      <selection activeCell="D46" sqref="D46"/>
    </sheetView>
  </sheetViews>
  <sheetFormatPr baseColWidth="10" defaultColWidth="11" defaultRowHeight="15" x14ac:dyDescent="0.25"/>
  <cols>
    <col min="1" max="1" width="59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7" t="s">
        <v>388</v>
      </c>
      <c r="B1" s="168"/>
      <c r="C1" s="168"/>
      <c r="D1" s="168"/>
      <c r="E1" s="168"/>
      <c r="F1" s="168"/>
      <c r="G1" s="169"/>
    </row>
    <row r="2" spans="1:7" ht="15" customHeight="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2" t="s">
        <v>7</v>
      </c>
      <c r="B7" s="164" t="s">
        <v>306</v>
      </c>
      <c r="C7" s="164"/>
      <c r="D7" s="164"/>
      <c r="E7" s="164"/>
      <c r="F7" s="164"/>
      <c r="G7" s="166" t="s">
        <v>307</v>
      </c>
    </row>
    <row r="8" spans="1:7" ht="30" x14ac:dyDescent="0.25">
      <c r="A8" s="163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65"/>
    </row>
    <row r="9" spans="1:7" ht="15.75" customHeight="1" x14ac:dyDescent="0.25">
      <c r="A9" s="26" t="s">
        <v>390</v>
      </c>
      <c r="B9" s="30">
        <f t="shared" ref="B9:G9" si="0">SUM(B10:B28)</f>
        <v>17739091.649999999</v>
      </c>
      <c r="C9" s="30">
        <f t="shared" si="0"/>
        <v>1151439.8500000001</v>
      </c>
      <c r="D9" s="30">
        <f t="shared" si="0"/>
        <v>18890531.499999996</v>
      </c>
      <c r="E9" s="30">
        <f t="shared" si="0"/>
        <v>4180091.79</v>
      </c>
      <c r="F9" s="30">
        <f t="shared" si="0"/>
        <v>4180091.79</v>
      </c>
      <c r="G9" s="30">
        <f t="shared" si="0"/>
        <v>14710439.710000001</v>
      </c>
    </row>
    <row r="10" spans="1:7" x14ac:dyDescent="0.25">
      <c r="A10" s="153" t="s">
        <v>567</v>
      </c>
      <c r="B10" s="144">
        <v>605398.99</v>
      </c>
      <c r="C10" s="144">
        <v>0</v>
      </c>
      <c r="D10" s="145">
        <v>605398.99</v>
      </c>
      <c r="E10" s="144">
        <v>129130.17</v>
      </c>
      <c r="F10" s="144">
        <v>129130.17</v>
      </c>
      <c r="G10" s="145">
        <v>476268.82</v>
      </c>
    </row>
    <row r="11" spans="1:7" x14ac:dyDescent="0.25">
      <c r="A11" s="153" t="s">
        <v>568</v>
      </c>
      <c r="B11" s="144">
        <v>743651.66</v>
      </c>
      <c r="C11" s="144">
        <v>1034022.1</v>
      </c>
      <c r="D11" s="145">
        <v>1777673.76</v>
      </c>
      <c r="E11" s="144">
        <v>396052.83</v>
      </c>
      <c r="F11" s="144">
        <v>396052.83</v>
      </c>
      <c r="G11" s="145">
        <v>1381620.93</v>
      </c>
    </row>
    <row r="12" spans="1:7" x14ac:dyDescent="0.25">
      <c r="A12" s="153" t="s">
        <v>569</v>
      </c>
      <c r="B12" s="144">
        <v>1125062.68</v>
      </c>
      <c r="C12" s="144">
        <v>250000</v>
      </c>
      <c r="D12" s="145">
        <v>1375062.68</v>
      </c>
      <c r="E12" s="144">
        <v>525145.22</v>
      </c>
      <c r="F12" s="144">
        <v>525145.22</v>
      </c>
      <c r="G12" s="145">
        <v>849917.46</v>
      </c>
    </row>
    <row r="13" spans="1:7" x14ac:dyDescent="0.25">
      <c r="A13" s="153" t="s">
        <v>570</v>
      </c>
      <c r="B13" s="144">
        <v>428305.91</v>
      </c>
      <c r="C13" s="144">
        <v>0</v>
      </c>
      <c r="D13" s="145">
        <v>428305.91</v>
      </c>
      <c r="E13" s="144">
        <v>80172.06</v>
      </c>
      <c r="F13" s="144">
        <v>80172.06</v>
      </c>
      <c r="G13" s="145">
        <v>348133.85</v>
      </c>
    </row>
    <row r="14" spans="1:7" x14ac:dyDescent="0.25">
      <c r="A14" s="153" t="s">
        <v>571</v>
      </c>
      <c r="B14" s="144">
        <v>408439.76</v>
      </c>
      <c r="C14" s="144">
        <v>-20866.259999999998</v>
      </c>
      <c r="D14" s="145">
        <v>387573.5</v>
      </c>
      <c r="E14" s="144">
        <v>53840.71</v>
      </c>
      <c r="F14" s="144">
        <v>53840.71</v>
      </c>
      <c r="G14" s="145">
        <v>333732.78999999998</v>
      </c>
    </row>
    <row r="15" spans="1:7" x14ac:dyDescent="0.25">
      <c r="A15" s="153" t="s">
        <v>572</v>
      </c>
      <c r="B15" s="144">
        <v>1544889.12</v>
      </c>
      <c r="C15" s="144">
        <v>0</v>
      </c>
      <c r="D15" s="145">
        <v>1544889.12</v>
      </c>
      <c r="E15" s="144">
        <v>268193.21999999997</v>
      </c>
      <c r="F15" s="144">
        <v>268193.21999999997</v>
      </c>
      <c r="G15" s="145">
        <v>1276695.9000000001</v>
      </c>
    </row>
    <row r="16" spans="1:7" x14ac:dyDescent="0.25">
      <c r="A16" s="153" t="s">
        <v>573</v>
      </c>
      <c r="B16" s="144">
        <v>730510.4</v>
      </c>
      <c r="C16" s="144">
        <v>0</v>
      </c>
      <c r="D16" s="145">
        <v>730510.4</v>
      </c>
      <c r="E16" s="144">
        <v>144628.73000000001</v>
      </c>
      <c r="F16" s="144">
        <v>144628.73000000001</v>
      </c>
      <c r="G16" s="145">
        <v>585881.67000000004</v>
      </c>
    </row>
    <row r="17" spans="1:7" s="152" customFormat="1" x14ac:dyDescent="0.25">
      <c r="A17" s="153" t="s">
        <v>574</v>
      </c>
      <c r="B17" s="144">
        <v>153378.32</v>
      </c>
      <c r="C17" s="144">
        <v>0</v>
      </c>
      <c r="D17" s="145">
        <v>153378.32</v>
      </c>
      <c r="E17" s="144">
        <v>30736.57</v>
      </c>
      <c r="F17" s="144">
        <v>30736.57</v>
      </c>
      <c r="G17" s="145">
        <v>122641.75</v>
      </c>
    </row>
    <row r="18" spans="1:7" s="152" customFormat="1" x14ac:dyDescent="0.25">
      <c r="A18" s="153" t="s">
        <v>575</v>
      </c>
      <c r="B18" s="144">
        <v>335337.76</v>
      </c>
      <c r="C18" s="144">
        <v>0</v>
      </c>
      <c r="D18" s="145">
        <v>335337.76</v>
      </c>
      <c r="E18" s="144">
        <v>84972.36</v>
      </c>
      <c r="F18" s="144">
        <v>84972.36</v>
      </c>
      <c r="G18" s="145">
        <v>250365.40000000002</v>
      </c>
    </row>
    <row r="19" spans="1:7" s="152" customFormat="1" x14ac:dyDescent="0.25">
      <c r="A19" s="153" t="s">
        <v>576</v>
      </c>
      <c r="B19" s="144">
        <v>818377.51</v>
      </c>
      <c r="C19" s="144">
        <v>0</v>
      </c>
      <c r="D19" s="145">
        <v>818377.51</v>
      </c>
      <c r="E19" s="144">
        <v>161787.6</v>
      </c>
      <c r="F19" s="144">
        <v>161787.6</v>
      </c>
      <c r="G19" s="145">
        <v>656589.91</v>
      </c>
    </row>
    <row r="20" spans="1:7" s="152" customFormat="1" x14ac:dyDescent="0.25">
      <c r="A20" s="153" t="s">
        <v>577</v>
      </c>
      <c r="B20" s="144">
        <v>1210401.25</v>
      </c>
      <c r="C20" s="144">
        <v>0</v>
      </c>
      <c r="D20" s="145">
        <v>1210401.25</v>
      </c>
      <c r="E20" s="144">
        <v>231000.41</v>
      </c>
      <c r="F20" s="144">
        <v>231000.41</v>
      </c>
      <c r="G20" s="145">
        <v>979400.84</v>
      </c>
    </row>
    <row r="21" spans="1:7" s="152" customFormat="1" x14ac:dyDescent="0.25">
      <c r="A21" s="153" t="s">
        <v>578</v>
      </c>
      <c r="B21" s="144">
        <v>158135.28</v>
      </c>
      <c r="C21" s="144">
        <v>0</v>
      </c>
      <c r="D21" s="145">
        <v>158135.28</v>
      </c>
      <c r="E21" s="144">
        <v>32193.53</v>
      </c>
      <c r="F21" s="144">
        <v>32193.53</v>
      </c>
      <c r="G21" s="145">
        <v>125941.75</v>
      </c>
    </row>
    <row r="22" spans="1:7" s="152" customFormat="1" x14ac:dyDescent="0.25">
      <c r="A22" s="153" t="s">
        <v>579</v>
      </c>
      <c r="B22" s="144">
        <v>2741221.07</v>
      </c>
      <c r="C22" s="144">
        <v>0</v>
      </c>
      <c r="D22" s="145">
        <v>2741221.07</v>
      </c>
      <c r="E22" s="144">
        <v>836583.01</v>
      </c>
      <c r="F22" s="144">
        <v>836583.01</v>
      </c>
      <c r="G22" s="145">
        <v>1904638.0599999998</v>
      </c>
    </row>
    <row r="23" spans="1:7" s="152" customFormat="1" x14ac:dyDescent="0.25">
      <c r="A23" s="153" t="s">
        <v>580</v>
      </c>
      <c r="B23" s="144">
        <v>492553.32</v>
      </c>
      <c r="C23" s="144">
        <v>-38429.68</v>
      </c>
      <c r="D23" s="145">
        <v>454123.64</v>
      </c>
      <c r="E23" s="144">
        <v>62674.720000000001</v>
      </c>
      <c r="F23" s="144">
        <v>62674.720000000001</v>
      </c>
      <c r="G23" s="145">
        <v>391448.92000000004</v>
      </c>
    </row>
    <row r="24" spans="1:7" s="152" customFormat="1" x14ac:dyDescent="0.25">
      <c r="A24" s="153" t="s">
        <v>581</v>
      </c>
      <c r="B24" s="144">
        <v>1400888.6</v>
      </c>
      <c r="C24" s="144">
        <v>-13458.36</v>
      </c>
      <c r="D24" s="145">
        <v>1387430.24</v>
      </c>
      <c r="E24" s="144">
        <v>258265.29</v>
      </c>
      <c r="F24" s="144">
        <v>258265.29</v>
      </c>
      <c r="G24" s="145">
        <v>1129164.95</v>
      </c>
    </row>
    <row r="25" spans="1:7" s="152" customFormat="1" x14ac:dyDescent="0.25">
      <c r="A25" s="153" t="s">
        <v>582</v>
      </c>
      <c r="B25" s="144">
        <v>157318.1</v>
      </c>
      <c r="C25" s="144">
        <v>0</v>
      </c>
      <c r="D25" s="145">
        <v>157318.1</v>
      </c>
      <c r="E25" s="144">
        <v>31232.75</v>
      </c>
      <c r="F25" s="144">
        <v>31232.75</v>
      </c>
      <c r="G25" s="145">
        <v>126085.35</v>
      </c>
    </row>
    <row r="26" spans="1:7" s="152" customFormat="1" x14ac:dyDescent="0.25">
      <c r="A26" s="153" t="s">
        <v>583</v>
      </c>
      <c r="B26" s="144">
        <v>3387990.29</v>
      </c>
      <c r="C26" s="144">
        <v>-59827.95</v>
      </c>
      <c r="D26" s="145">
        <v>3328162.34</v>
      </c>
      <c r="E26" s="144">
        <v>616826.18999999994</v>
      </c>
      <c r="F26" s="144">
        <v>616826.18999999994</v>
      </c>
      <c r="G26" s="145">
        <v>2711336.15</v>
      </c>
    </row>
    <row r="27" spans="1:7" s="152" customFormat="1" x14ac:dyDescent="0.25">
      <c r="A27" s="153" t="s">
        <v>584</v>
      </c>
      <c r="B27" s="144">
        <v>843926.55</v>
      </c>
      <c r="C27" s="144">
        <v>0</v>
      </c>
      <c r="D27" s="145">
        <v>843926.55</v>
      </c>
      <c r="E27" s="144">
        <v>152609.23000000001</v>
      </c>
      <c r="F27" s="144">
        <v>152609.23000000001</v>
      </c>
      <c r="G27" s="145">
        <v>691317.32000000007</v>
      </c>
    </row>
    <row r="28" spans="1:7" s="152" customFormat="1" x14ac:dyDescent="0.25">
      <c r="A28" s="153" t="s">
        <v>585</v>
      </c>
      <c r="B28" s="144">
        <v>453305.08</v>
      </c>
      <c r="C28" s="144">
        <v>0</v>
      </c>
      <c r="D28" s="145">
        <v>453305.08</v>
      </c>
      <c r="E28" s="144">
        <v>84047.19</v>
      </c>
      <c r="F28" s="144">
        <v>84047.19</v>
      </c>
      <c r="G28" s="145">
        <v>369257.89</v>
      </c>
    </row>
    <row r="29" spans="1:7" x14ac:dyDescent="0.25">
      <c r="A29" s="31" t="s">
        <v>154</v>
      </c>
      <c r="B29" s="49"/>
      <c r="C29" s="49"/>
      <c r="D29" s="49"/>
      <c r="E29" s="49"/>
      <c r="F29" s="49"/>
      <c r="G29" s="49"/>
    </row>
    <row r="30" spans="1:7" x14ac:dyDescent="0.25">
      <c r="A30" s="3" t="s">
        <v>399</v>
      </c>
      <c r="B30" s="4">
        <f>SUM(B31:B38)</f>
        <v>0</v>
      </c>
      <c r="C30" s="4">
        <f t="shared" ref="C30:G30" si="1">SUM(C31:C38)</f>
        <v>0</v>
      </c>
      <c r="D30" s="4">
        <f t="shared" si="1"/>
        <v>0</v>
      </c>
      <c r="E30" s="4">
        <f t="shared" si="1"/>
        <v>0</v>
      </c>
      <c r="F30" s="4">
        <f t="shared" si="1"/>
        <v>0</v>
      </c>
      <c r="G30" s="4">
        <f t="shared" si="1"/>
        <v>0</v>
      </c>
    </row>
    <row r="31" spans="1:7" x14ac:dyDescent="0.25">
      <c r="A31" s="63" t="s">
        <v>391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</row>
    <row r="32" spans="1:7" x14ac:dyDescent="0.25">
      <c r="A32" s="63" t="s">
        <v>392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</row>
    <row r="33" spans="1:7" x14ac:dyDescent="0.25">
      <c r="A33" s="63" t="s">
        <v>393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x14ac:dyDescent="0.25">
      <c r="A34" s="63" t="s">
        <v>394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25">
      <c r="A35" s="63" t="s">
        <v>395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63" t="s">
        <v>396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x14ac:dyDescent="0.25">
      <c r="A37" s="63" t="s">
        <v>397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x14ac:dyDescent="0.25">
      <c r="A38" s="63" t="s">
        <v>398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</row>
    <row r="39" spans="1:7" x14ac:dyDescent="0.25">
      <c r="A39" s="31" t="s">
        <v>154</v>
      </c>
      <c r="B39" s="49"/>
      <c r="C39" s="49"/>
      <c r="D39" s="49"/>
      <c r="E39" s="49"/>
      <c r="F39" s="49"/>
      <c r="G39" s="49"/>
    </row>
    <row r="40" spans="1:7" x14ac:dyDescent="0.25">
      <c r="A40" s="3" t="s">
        <v>387</v>
      </c>
      <c r="B40" s="4">
        <f t="shared" ref="B40:G40" si="2">SUM(B30,B9)</f>
        <v>17739091.649999999</v>
      </c>
      <c r="C40" s="4">
        <f t="shared" si="2"/>
        <v>1151439.8500000001</v>
      </c>
      <c r="D40" s="4">
        <f t="shared" si="2"/>
        <v>18890531.499999996</v>
      </c>
      <c r="E40" s="4">
        <f t="shared" si="2"/>
        <v>4180091.79</v>
      </c>
      <c r="F40" s="4">
        <f t="shared" si="2"/>
        <v>4180091.79</v>
      </c>
      <c r="G40" s="4">
        <f t="shared" si="2"/>
        <v>14710439.710000001</v>
      </c>
    </row>
    <row r="41" spans="1:7" x14ac:dyDescent="0.25">
      <c r="A41" s="55"/>
      <c r="B41" s="55"/>
      <c r="C41" s="55"/>
      <c r="D41" s="55"/>
      <c r="E41" s="55"/>
      <c r="F41" s="55"/>
      <c r="G41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9:G30 B9:G9 B39:G40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G40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67" zoomScale="115" zoomScaleNormal="115" workbookViewId="0">
      <selection activeCell="D82" sqref="D8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3" t="s">
        <v>400</v>
      </c>
      <c r="B1" s="174"/>
      <c r="C1" s="174"/>
      <c r="D1" s="174"/>
      <c r="E1" s="174"/>
      <c r="F1" s="174"/>
      <c r="G1" s="17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2" t="s">
        <v>7</v>
      </c>
      <c r="B7" s="170" t="s">
        <v>306</v>
      </c>
      <c r="C7" s="171"/>
      <c r="D7" s="171"/>
      <c r="E7" s="171"/>
      <c r="F7" s="172"/>
      <c r="G7" s="166" t="s">
        <v>403</v>
      </c>
    </row>
    <row r="8" spans="1:7" ht="30" x14ac:dyDescent="0.25">
      <c r="A8" s="163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65"/>
    </row>
    <row r="9" spans="1:7" ht="16.5" customHeight="1" x14ac:dyDescent="0.25">
      <c r="A9" s="26" t="s">
        <v>405</v>
      </c>
      <c r="B9" s="30">
        <f>SUM(B10,B19,B27,B37)</f>
        <v>17739091.649999999</v>
      </c>
      <c r="C9" s="30">
        <f t="shared" ref="C9:G9" si="0">SUM(C10,C19,C27,C37)</f>
        <v>1151439.8500000001</v>
      </c>
      <c r="D9" s="30">
        <f t="shared" si="0"/>
        <v>18890531.5</v>
      </c>
      <c r="E9" s="30">
        <f t="shared" si="0"/>
        <v>4180091.79</v>
      </c>
      <c r="F9" s="30">
        <f t="shared" si="0"/>
        <v>4180091.79</v>
      </c>
      <c r="G9" s="30">
        <f t="shared" si="0"/>
        <v>14710439.710000001</v>
      </c>
    </row>
    <row r="10" spans="1:7" ht="15" customHeight="1" x14ac:dyDescent="0.25">
      <c r="A10" s="58" t="s">
        <v>406</v>
      </c>
      <c r="B10" s="47">
        <f>SUM(B11:B18)</f>
        <v>2850600.22</v>
      </c>
      <c r="C10" s="47">
        <f t="shared" ref="C10:G10" si="1">SUM(C11:C18)</f>
        <v>250000</v>
      </c>
      <c r="D10" s="47">
        <f t="shared" si="1"/>
        <v>3100600.22</v>
      </c>
      <c r="E10" s="47">
        <f t="shared" si="1"/>
        <v>841973.7</v>
      </c>
      <c r="F10" s="47">
        <f t="shared" si="1"/>
        <v>841973.7</v>
      </c>
      <c r="G10" s="47">
        <f t="shared" si="1"/>
        <v>2258626.5200000005</v>
      </c>
    </row>
    <row r="11" spans="1:7" x14ac:dyDescent="0.25">
      <c r="A11" s="77" t="s">
        <v>407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151">
        <v>2850600.22</v>
      </c>
      <c r="C15" s="151">
        <v>250000</v>
      </c>
      <c r="D15" s="147">
        <v>3100600.22</v>
      </c>
      <c r="E15" s="151">
        <v>841973.7</v>
      </c>
      <c r="F15" s="151">
        <v>841973.7</v>
      </c>
      <c r="G15" s="147">
        <v>2258626.5200000005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f>SUM(B20:B26)</f>
        <v>14888491.43</v>
      </c>
      <c r="C19" s="47">
        <f t="shared" ref="C19:G19" si="2">SUM(C20:C26)</f>
        <v>901439.85000000009</v>
      </c>
      <c r="D19" s="47">
        <f t="shared" si="2"/>
        <v>15789931.280000001</v>
      </c>
      <c r="E19" s="47">
        <f t="shared" si="2"/>
        <v>3338118.09</v>
      </c>
      <c r="F19" s="47">
        <f t="shared" si="2"/>
        <v>3338118.09</v>
      </c>
      <c r="G19" s="47">
        <f t="shared" si="2"/>
        <v>12451813.190000001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151">
        <v>335337.76</v>
      </c>
      <c r="C21" s="151">
        <v>0</v>
      </c>
      <c r="D21" s="147">
        <v>335337.76</v>
      </c>
      <c r="E21" s="151">
        <v>84972.36</v>
      </c>
      <c r="F21" s="151">
        <v>84972.36</v>
      </c>
      <c r="G21" s="147">
        <v>250365.40000000002</v>
      </c>
    </row>
    <row r="22" spans="1:7" x14ac:dyDescent="0.25">
      <c r="A22" s="77" t="s">
        <v>418</v>
      </c>
      <c r="B22" s="151">
        <v>1554266.92</v>
      </c>
      <c r="C22" s="151">
        <v>-13458.36</v>
      </c>
      <c r="D22" s="147">
        <v>1540808.5599999998</v>
      </c>
      <c r="E22" s="151">
        <v>289001.86</v>
      </c>
      <c r="F22" s="151">
        <v>289001.86</v>
      </c>
      <c r="G22" s="147">
        <v>1251806.6999999997</v>
      </c>
    </row>
    <row r="23" spans="1:7" x14ac:dyDescent="0.25">
      <c r="A23" s="77" t="s">
        <v>419</v>
      </c>
      <c r="B23" s="147">
        <v>0</v>
      </c>
      <c r="C23" s="147">
        <v>0</v>
      </c>
      <c r="D23" s="147">
        <v>0</v>
      </c>
      <c r="E23" s="147">
        <v>0</v>
      </c>
      <c r="F23" s="147">
        <v>0</v>
      </c>
      <c r="G23" s="147">
        <v>0</v>
      </c>
    </row>
    <row r="24" spans="1:7" x14ac:dyDescent="0.25">
      <c r="A24" s="77" t="s">
        <v>420</v>
      </c>
      <c r="B24" s="151">
        <v>3387990.29</v>
      </c>
      <c r="C24" s="151">
        <v>-59827.95</v>
      </c>
      <c r="D24" s="147">
        <v>3328162.34</v>
      </c>
      <c r="E24" s="151">
        <v>616826.18999999994</v>
      </c>
      <c r="F24" s="151">
        <v>616826.18999999994</v>
      </c>
      <c r="G24" s="147">
        <v>2711336.15</v>
      </c>
    </row>
    <row r="25" spans="1:7" x14ac:dyDescent="0.25">
      <c r="A25" s="77" t="s">
        <v>421</v>
      </c>
      <c r="B25" s="151">
        <v>9610896.4600000009</v>
      </c>
      <c r="C25" s="151">
        <v>974726.16</v>
      </c>
      <c r="D25" s="147">
        <v>10585622.620000001</v>
      </c>
      <c r="E25" s="151">
        <v>2347317.6800000002</v>
      </c>
      <c r="F25" s="151">
        <v>2347317.6800000002</v>
      </c>
      <c r="G25" s="147">
        <v>8238304.9400000013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17739091.649999999</v>
      </c>
      <c r="C77" s="4">
        <f t="shared" ref="C77:G77" si="10">C43+C9</f>
        <v>1151439.8500000001</v>
      </c>
      <c r="D77" s="4">
        <f t="shared" si="10"/>
        <v>18890531.5</v>
      </c>
      <c r="E77" s="4">
        <f t="shared" si="10"/>
        <v>4180091.79</v>
      </c>
      <c r="F77" s="4">
        <f t="shared" si="10"/>
        <v>4180091.79</v>
      </c>
      <c r="G77" s="4">
        <f t="shared" si="10"/>
        <v>14710439.710000001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A13" zoomScale="115" zoomScaleNormal="115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7" t="s">
        <v>439</v>
      </c>
      <c r="B1" s="156"/>
      <c r="C1" s="156"/>
      <c r="D1" s="156"/>
      <c r="E1" s="156"/>
      <c r="F1" s="156"/>
      <c r="G1" s="157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2" t="s">
        <v>441</v>
      </c>
      <c r="B7" s="165" t="s">
        <v>306</v>
      </c>
      <c r="C7" s="165"/>
      <c r="D7" s="165"/>
      <c r="E7" s="165"/>
      <c r="F7" s="165"/>
      <c r="G7" s="165" t="s">
        <v>307</v>
      </c>
    </row>
    <row r="8" spans="1:7" ht="30" x14ac:dyDescent="0.25">
      <c r="A8" s="163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75"/>
    </row>
    <row r="9" spans="1:7" ht="15.75" customHeight="1" x14ac:dyDescent="0.25">
      <c r="A9" s="26" t="s">
        <v>442</v>
      </c>
      <c r="B9" s="119">
        <f>SUM(B10,B11,B12,B15,B16,B19)</f>
        <v>14253571.98</v>
      </c>
      <c r="C9" s="119">
        <f t="shared" ref="C9:G9" si="0">SUM(C10,C11,C12,C15,C16,C19)</f>
        <v>0</v>
      </c>
      <c r="D9" s="119">
        <f t="shared" si="0"/>
        <v>14253571.98</v>
      </c>
      <c r="E9" s="119">
        <f t="shared" si="0"/>
        <v>3028461.7</v>
      </c>
      <c r="F9" s="119">
        <f t="shared" si="0"/>
        <v>3028461.7</v>
      </c>
      <c r="G9" s="119">
        <f t="shared" si="0"/>
        <v>11225110.280000001</v>
      </c>
    </row>
    <row r="10" spans="1:7" x14ac:dyDescent="0.25">
      <c r="A10" s="58" t="s">
        <v>443</v>
      </c>
      <c r="B10" s="154">
        <v>14253571.98</v>
      </c>
      <c r="C10" s="154">
        <v>0</v>
      </c>
      <c r="D10" s="150">
        <v>14253571.98</v>
      </c>
      <c r="E10" s="154">
        <v>3028461.7</v>
      </c>
      <c r="F10" s="154">
        <v>3028461.7</v>
      </c>
      <c r="G10" s="150">
        <v>11225110.280000001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14253571.98</v>
      </c>
      <c r="C33" s="119">
        <f t="shared" ref="C33:G33" si="8">C21+C9</f>
        <v>0</v>
      </c>
      <c r="D33" s="119">
        <f t="shared" si="8"/>
        <v>14253571.98</v>
      </c>
      <c r="E33" s="119">
        <f t="shared" si="8"/>
        <v>3028461.7</v>
      </c>
      <c r="F33" s="119">
        <f t="shared" si="8"/>
        <v>3028461.7</v>
      </c>
      <c r="G33" s="119">
        <f t="shared" si="8"/>
        <v>11225110.280000001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2025-05-08T18:00:51Z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